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4250"/>
  </bookViews>
  <sheets>
    <sheet name="予定表" sheetId="1" r:id="rId1"/>
    <sheet name="祝日表" sheetId="2" r:id="rId2"/>
    <sheet name="Sheet1" sheetId="3" r:id="rId3"/>
  </sheets>
  <definedNames>
    <definedName name="祝日表">祝日表!$C$3:$D$83</definedName>
    <definedName name="祝日名">祝日表!$K$3:$K$19</definedName>
    <definedName name="年中行事表">祝日表!$H$3:$I$38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B31" i="2" s="1"/>
  <c r="D31" i="2" s="1"/>
  <c r="C30" i="2"/>
  <c r="C31" i="2" s="1"/>
  <c r="B32" i="2"/>
  <c r="C32" i="2"/>
  <c r="B33" i="2"/>
  <c r="B34" i="2" s="1"/>
  <c r="D34" i="2" s="1"/>
  <c r="C33" i="2"/>
  <c r="C34" i="2" s="1"/>
  <c r="B35" i="2"/>
  <c r="B36" i="2" s="1"/>
  <c r="D36" i="2" s="1"/>
  <c r="C35" i="2"/>
  <c r="C36" i="2" s="1"/>
  <c r="B37" i="2"/>
  <c r="B38" i="2" s="1"/>
  <c r="D38" i="2" s="1"/>
  <c r="C37" i="2"/>
  <c r="C38" i="2"/>
  <c r="B39" i="2"/>
  <c r="C39" i="2"/>
  <c r="C42" i="2" s="1"/>
  <c r="B40" i="2"/>
  <c r="C40" i="2"/>
  <c r="B41" i="2"/>
  <c r="C41" i="2"/>
  <c r="B43" i="2"/>
  <c r="C43" i="2"/>
  <c r="B44" i="2"/>
  <c r="B45" i="2" s="1"/>
  <c r="D45" i="2" s="1"/>
  <c r="C44" i="2"/>
  <c r="C45" i="2"/>
  <c r="B46" i="2"/>
  <c r="B47" i="2" s="1"/>
  <c r="D47" i="2" s="1"/>
  <c r="C46" i="2"/>
  <c r="C47" i="2" s="1"/>
  <c r="B48" i="2"/>
  <c r="B49" i="2" s="1"/>
  <c r="D49" i="2" s="1"/>
  <c r="C48" i="2"/>
  <c r="C49" i="2" s="1"/>
  <c r="B50" i="2"/>
  <c r="C50" i="2"/>
  <c r="B51" i="2"/>
  <c r="C51" i="2"/>
  <c r="C52" i="2" s="1"/>
  <c r="B52" i="2"/>
  <c r="D52" i="2" s="1"/>
  <c r="B53" i="2"/>
  <c r="B54" i="2" s="1"/>
  <c r="D54" i="2" s="1"/>
  <c r="C53" i="2"/>
  <c r="C54" i="2" s="1"/>
  <c r="B55" i="2"/>
  <c r="C55" i="2"/>
  <c r="B56" i="2"/>
  <c r="D56" i="2" s="1"/>
  <c r="C56" i="2"/>
  <c r="B57" i="2"/>
  <c r="C57" i="2"/>
  <c r="B58" i="2"/>
  <c r="D58" i="2" s="1"/>
  <c r="C58" i="2"/>
  <c r="B59" i="2"/>
  <c r="C59" i="2"/>
  <c r="B60" i="2"/>
  <c r="B61" i="2" s="1"/>
  <c r="D61" i="2" s="1"/>
  <c r="C60" i="2"/>
  <c r="C61" i="2"/>
  <c r="B62" i="2"/>
  <c r="B63" i="2" s="1"/>
  <c r="D63" i="2" s="1"/>
  <c r="C62" i="2"/>
  <c r="C63" i="2" s="1"/>
  <c r="B64" i="2"/>
  <c r="C64" i="2"/>
  <c r="C65" i="2" s="1"/>
  <c r="B65" i="2"/>
  <c r="D65" i="2" s="1"/>
  <c r="B66" i="2"/>
  <c r="B69" i="2" s="1"/>
  <c r="D69" i="2" s="1"/>
  <c r="C66" i="2"/>
  <c r="B67" i="2"/>
  <c r="C67" i="2"/>
  <c r="B68" i="2"/>
  <c r="C68" i="2"/>
  <c r="C69" i="2" s="1"/>
  <c r="B70" i="2"/>
  <c r="C70" i="2"/>
  <c r="B71" i="2"/>
  <c r="B72" i="2" s="1"/>
  <c r="D72" i="2" s="1"/>
  <c r="C71" i="2"/>
  <c r="C72" i="2"/>
  <c r="B73" i="2"/>
  <c r="B74" i="2" s="1"/>
  <c r="D74" i="2" s="1"/>
  <c r="C73" i="2"/>
  <c r="C74" i="2" s="1"/>
  <c r="B75" i="2"/>
  <c r="B76" i="2" s="1"/>
  <c r="D76" i="2" s="1"/>
  <c r="C75" i="2"/>
  <c r="C76" i="2" s="1"/>
  <c r="B77" i="2"/>
  <c r="C77" i="2"/>
  <c r="B78" i="2"/>
  <c r="C78" i="2"/>
  <c r="B79" i="2"/>
  <c r="D79" i="2" s="1"/>
  <c r="C79" i="2"/>
  <c r="B80" i="2"/>
  <c r="B81" i="2" s="1"/>
  <c r="D81" i="2" s="1"/>
  <c r="C80" i="2"/>
  <c r="C81" i="2"/>
  <c r="B82" i="2"/>
  <c r="C82" i="2"/>
  <c r="C83" i="2" s="1"/>
  <c r="B83" i="2"/>
  <c r="D83" i="2" s="1"/>
  <c r="B42" i="2" l="1"/>
  <c r="D42" i="2" s="1"/>
  <c r="B3" i="2"/>
  <c r="B4" i="2" s="1"/>
  <c r="D4" i="2" s="1"/>
  <c r="C3" i="2"/>
  <c r="C4" i="2" s="1"/>
  <c r="G3" i="2"/>
  <c r="H3" i="2"/>
  <c r="G4" i="2"/>
  <c r="H4" i="2"/>
  <c r="B5" i="2"/>
  <c r="C5" i="2"/>
  <c r="G5" i="2"/>
  <c r="H5" i="2"/>
  <c r="B6" i="2"/>
  <c r="B7" i="2" s="1"/>
  <c r="D7" i="2" s="1"/>
  <c r="C6" i="2"/>
  <c r="C7" i="2" s="1"/>
  <c r="G6" i="2"/>
  <c r="H6" i="2"/>
  <c r="G7" i="2"/>
  <c r="H7" i="2"/>
  <c r="B8" i="2"/>
  <c r="B9" i="2" s="1"/>
  <c r="D9" i="2" s="1"/>
  <c r="C8" i="2"/>
  <c r="C9" i="2" s="1"/>
  <c r="G8" i="2"/>
  <c r="H8" i="2"/>
  <c r="G9" i="2"/>
  <c r="H9" i="2"/>
  <c r="B10" i="2"/>
  <c r="B11" i="2" s="1"/>
  <c r="D11" i="2" s="1"/>
  <c r="C10" i="2"/>
  <c r="C11" i="2" s="1"/>
  <c r="G10" i="2"/>
  <c r="H10" i="2"/>
  <c r="G11" i="2"/>
  <c r="H11" i="2"/>
  <c r="B12" i="2"/>
  <c r="C12" i="2"/>
  <c r="G12" i="2"/>
  <c r="H12" i="2"/>
  <c r="B13" i="2"/>
  <c r="C13" i="2"/>
  <c r="G13" i="2"/>
  <c r="H13" i="2"/>
  <c r="B14" i="2"/>
  <c r="C14" i="2"/>
  <c r="G14" i="2"/>
  <c r="H14" i="2"/>
  <c r="G15" i="2"/>
  <c r="H15" i="2"/>
  <c r="B16" i="2"/>
  <c r="C16" i="2"/>
  <c r="G16" i="2"/>
  <c r="H16" i="2"/>
  <c r="B17" i="2"/>
  <c r="B18" i="2" s="1"/>
  <c r="D18" i="2" s="1"/>
  <c r="C17" i="2"/>
  <c r="C18" i="2" s="1"/>
  <c r="G17" i="2"/>
  <c r="H17" i="2"/>
  <c r="G18" i="2"/>
  <c r="H18" i="2"/>
  <c r="B19" i="2"/>
  <c r="B20" i="2" s="1"/>
  <c r="D20" i="2" s="1"/>
  <c r="C19" i="2"/>
  <c r="C20" i="2" s="1"/>
  <c r="G19" i="2"/>
  <c r="H19" i="2"/>
  <c r="G20" i="2"/>
  <c r="H20" i="2"/>
  <c r="B21" i="2"/>
  <c r="B22" i="2" s="1"/>
  <c r="D22" i="2" s="1"/>
  <c r="C21" i="2"/>
  <c r="C22" i="2" s="1"/>
  <c r="G21" i="2"/>
  <c r="H21" i="2"/>
  <c r="G22" i="2"/>
  <c r="H22" i="2"/>
  <c r="B23" i="2"/>
  <c r="C23" i="2"/>
  <c r="G23" i="2"/>
  <c r="H23" i="2"/>
  <c r="B24" i="2"/>
  <c r="B25" i="2" s="1"/>
  <c r="D25" i="2" s="1"/>
  <c r="C24" i="2"/>
  <c r="C25" i="2" s="1"/>
  <c r="G24" i="2"/>
  <c r="H24" i="2"/>
  <c r="G25" i="2"/>
  <c r="H25" i="2"/>
  <c r="B26" i="2"/>
  <c r="B27" i="2" s="1"/>
  <c r="D27" i="2" s="1"/>
  <c r="C26" i="2"/>
  <c r="C27" i="2" s="1"/>
  <c r="G26" i="2"/>
  <c r="H26" i="2"/>
  <c r="G27" i="2"/>
  <c r="H27" i="2"/>
  <c r="B28" i="2"/>
  <c r="B29" i="2" s="1"/>
  <c r="D29" i="2" s="1"/>
  <c r="C28" i="2"/>
  <c r="C29" i="2" s="1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C15" i="2" l="1"/>
  <c r="B15" i="2"/>
  <c r="D15" i="2" s="1"/>
  <c r="A31" i="1"/>
  <c r="B31" i="1" s="1"/>
  <c r="B3" i="1"/>
  <c r="B5" i="1"/>
  <c r="B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A32" i="1"/>
  <c r="B32" i="1" s="1"/>
  <c r="A33" i="1"/>
  <c r="B33" i="1" s="1"/>
  <c r="C21" i="1" l="1"/>
  <c r="C33" i="1"/>
  <c r="D33" i="1"/>
  <c r="C31" i="1"/>
  <c r="D31" i="1"/>
  <c r="C25" i="1"/>
  <c r="D25" i="1"/>
  <c r="C9" i="1"/>
  <c r="D9" i="1"/>
  <c r="C32" i="1"/>
  <c r="D32" i="1"/>
  <c r="C24" i="1"/>
  <c r="D24" i="1"/>
  <c r="C30" i="1"/>
  <c r="D30" i="1"/>
  <c r="C22" i="1"/>
  <c r="D22" i="1"/>
  <c r="C14" i="1"/>
  <c r="D14" i="1"/>
  <c r="C6" i="1"/>
  <c r="D6" i="1"/>
  <c r="D29" i="1"/>
  <c r="C29" i="1"/>
  <c r="D21" i="1"/>
  <c r="D13" i="1"/>
  <c r="C13" i="1"/>
  <c r="C4" i="1"/>
  <c r="D4" i="1"/>
  <c r="C28" i="1"/>
  <c r="D28" i="1"/>
  <c r="D20" i="1"/>
  <c r="C20" i="1"/>
  <c r="C12" i="1"/>
  <c r="D12" i="1"/>
  <c r="D5" i="1"/>
  <c r="C5" i="1"/>
  <c r="C27" i="1"/>
  <c r="D27" i="1"/>
  <c r="C19" i="1"/>
  <c r="D19" i="1"/>
  <c r="C11" i="1"/>
  <c r="D11" i="1"/>
  <c r="C3" i="1"/>
  <c r="D3" i="1"/>
  <c r="C26" i="1"/>
  <c r="D26" i="1"/>
  <c r="C18" i="1"/>
  <c r="D18" i="1"/>
  <c r="C10" i="1"/>
  <c r="D10" i="1"/>
  <c r="C17" i="1"/>
  <c r="D17" i="1"/>
  <c r="C16" i="1"/>
  <c r="D16" i="1"/>
  <c r="C8" i="1"/>
  <c r="D8" i="1"/>
  <c r="C23" i="1"/>
  <c r="D23" i="1"/>
  <c r="C15" i="1"/>
  <c r="D15" i="1"/>
  <c r="C7" i="1"/>
  <c r="D7" i="1"/>
</calcChain>
</file>

<file path=xl/sharedStrings.xml><?xml version="1.0" encoding="utf-8"?>
<sst xmlns="http://schemas.openxmlformats.org/spreadsheetml/2006/main" count="120" uniqueCount="44">
  <si>
    <t>年</t>
    <rPh sb="0" eb="1">
      <t>ネン</t>
    </rPh>
    <phoneticPr fontId="1"/>
  </si>
  <si>
    <t>月</t>
    <rPh sb="0" eb="1">
      <t>ガツ</t>
    </rPh>
    <phoneticPr fontId="1"/>
  </si>
  <si>
    <t>祝日／行事</t>
    <rPh sb="0" eb="3">
      <t>シュクジツ･</t>
    </rPh>
    <rPh sb="3" eb="5">
      <t>ギョウジ</t>
    </rPh>
    <phoneticPr fontId="1"/>
  </si>
  <si>
    <t>社用／予定</t>
    <rPh sb="0" eb="3">
      <t>シャヨウ･</t>
    </rPh>
    <rPh sb="3" eb="5">
      <t>ヨテイ</t>
    </rPh>
    <phoneticPr fontId="1"/>
  </si>
  <si>
    <t>Check</t>
    <phoneticPr fontId="1"/>
  </si>
  <si>
    <t>私用／予定</t>
    <rPh sb="0" eb="2">
      <t>シヨウ</t>
    </rPh>
    <rPh sb="3" eb="5">
      <t>ヨテイ</t>
    </rPh>
    <phoneticPr fontId="1"/>
  </si>
  <si>
    <t>天皇誕生日</t>
    <rPh sb="0" eb="5">
      <t>テンノウタンジョウビ</t>
    </rPh>
    <phoneticPr fontId="1"/>
  </si>
  <si>
    <t>勤労感謝の日</t>
    <rPh sb="0" eb="4">
      <t>キンロウカンシャ</t>
    </rPh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</si>
  <si>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</si>
  <si>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</si>
  <si>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</si>
  <si>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敬老の日</t>
    <rPh sb="0" eb="2">
      <t>ケイロウ</t>
    </rPh>
    <rPh sb="3" eb="4">
      <t>ヒ</t>
    </rPh>
    <phoneticPr fontId="1"/>
  </si>
  <si>
    <t>山の日</t>
    <rPh sb="0" eb="1">
      <t>ヤマ</t>
    </rPh>
    <rPh sb="2" eb="3">
      <t>ヒ</t>
    </rPh>
    <phoneticPr fontId="1"/>
  </si>
  <si>
    <t>海の日</t>
    <rPh sb="0" eb="1">
      <t>ウミ</t>
    </rPh>
    <rPh sb="2" eb="3">
      <t>ヒ</t>
    </rPh>
    <phoneticPr fontId="1"/>
  </si>
  <si>
    <t>こどもの日</t>
    <rPh sb="4" eb="5">
      <t>ヒ</t>
    </rPh>
    <phoneticPr fontId="1"/>
  </si>
  <si>
    <t>みどりの日</t>
    <rPh sb="4" eb="5">
      <t>ヒ</t>
    </rPh>
    <phoneticPr fontId="1"/>
  </si>
  <si>
    <t>憲法記念日</t>
    <rPh sb="0" eb="5">
      <t>ケンポウキネンビ</t>
    </rPh>
    <phoneticPr fontId="1"/>
  </si>
  <si>
    <t>昭和の日</t>
    <rPh sb="0" eb="2">
      <t>ショウワ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</si>
  <si>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</si>
  <si>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建国記念日</t>
    <rPh sb="0" eb="5">
      <t>ケンコクキネンビ</t>
    </rPh>
    <phoneticPr fontId="1"/>
  </si>
  <si>
    <t>成人の日</t>
    <rPh sb="0" eb="2">
      <t>セイジン</t>
    </rPh>
    <rPh sb="3" eb="4">
      <t>ヒ</t>
    </rPh>
    <phoneticPr fontId="1"/>
  </si>
  <si>
    <t>元旦</t>
    <rPh sb="0" eb="2">
      <t>ガンタン</t>
    </rPh>
    <phoneticPr fontId="1"/>
  </si>
  <si>
    <t>クリスマス</t>
    <phoneticPr fontId="1"/>
  </si>
  <si>
    <t>クリスマス・イブ</t>
    <phoneticPr fontId="1"/>
  </si>
  <si>
    <t>七五三</t>
    <rPh sb="0" eb="3">
      <t>シチゴサン</t>
    </rPh>
    <phoneticPr fontId="1"/>
  </si>
  <si>
    <t>ハロウィン</t>
    <phoneticPr fontId="1"/>
  </si>
  <si>
    <t>七夕</t>
    <rPh sb="0" eb="2">
      <t>タナバタ</t>
    </rPh>
    <phoneticPr fontId="1"/>
  </si>
  <si>
    <t>エイプリルフール</t>
    <phoneticPr fontId="1"/>
  </si>
  <si>
    <t>ホワイトデー</t>
    <phoneticPr fontId="1"/>
  </si>
  <si>
    <t>ひな祭り</t>
    <rPh sb="2" eb="3">
      <t>マツ</t>
    </rPh>
    <phoneticPr fontId="1"/>
  </si>
  <si>
    <t>バレンタインデー</t>
    <phoneticPr fontId="1"/>
  </si>
  <si>
    <t>節分</t>
    <rPh sb="0" eb="2">
      <t>セツブン</t>
    </rPh>
    <phoneticPr fontId="1"/>
  </si>
  <si>
    <t>鏡開き</t>
    <rPh sb="0" eb="2">
      <t>カガミビラ</t>
    </rPh>
    <phoneticPr fontId="1"/>
  </si>
  <si>
    <t>七草</t>
    <rPh sb="0" eb="2">
      <t>ナナクサ</t>
    </rPh>
    <phoneticPr fontId="1"/>
  </si>
  <si>
    <t>振替休日</t>
    <rPh sb="0" eb="4">
      <t>フリカエキュウジツ</t>
    </rPh>
    <phoneticPr fontId="1"/>
  </si>
  <si>
    <t>祝日名</t>
    <rPh sb="0" eb="2">
      <t>シュクジツ</t>
    </rPh>
    <rPh sb="2" eb="3">
      <t>メイ</t>
    </rPh>
    <phoneticPr fontId="1"/>
  </si>
  <si>
    <t>行事名</t>
    <rPh sb="0" eb="3">
      <t>ギョウジメイ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</si>
  <si>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</si>
  <si>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</si>
  <si>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祝日名</t>
    <rPh sb="0" eb="3">
      <t>シュクジツメイ</t>
    </rPh>
    <phoneticPr fontId="1"/>
  </si>
  <si>
    <t>年中行事表</t>
    <rPh sb="0" eb="4">
      <t>ネンチュウギョウジ</t>
    </rPh>
    <rPh sb="4" eb="5">
      <t>ヒョウ</t>
    </rPh>
    <phoneticPr fontId="1"/>
  </si>
  <si>
    <t>祝日表</t>
    <rPh sb="0" eb="2">
      <t>シュクジツ</t>
    </rPh>
    <rPh sb="2" eb="3">
      <t>ヒョウ</t>
    </rPh>
    <phoneticPr fontId="1"/>
  </si>
  <si>
    <t>月間スケジュール表</t>
    <rPh sb="0" eb="2">
      <t>ゲッカン</t>
    </rPh>
    <rPh sb="8" eb="9">
      <t>ヒョウ</t>
    </rPh>
    <phoneticPr fontId="1"/>
  </si>
  <si>
    <t>敬老の日</t>
    <rPh sb="0" eb="2">
      <t>ケイロウ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</si>
</sst>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aaa"/>
    <numFmt numFmtId="177" formatCode="m&quot;月&quot;d&quot;日&quot;;@"/>
  </numFmts>
  <fonts count="10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1"/>
      <color theme="3"/>
      <name val="メイリオ"/>
      <family val="2"/>
      <charset val="128"/>
      <scheme val="minor"/>
    </font>
    <font>
      <b/>
      <sz val="14"/>
      <color theme="1"/>
      <name val="メイリオ"/>
      <family val="3"/>
      <charset val="128"/>
      <scheme val="minor"/>
    </font>
    <font>
      <sz val="10"/>
      <color theme="1"/>
      <name val="メイリオ"/>
      <family val="2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b/>
      <sz val="12"/>
      <color theme="0" tint="-0.499984740745262"/>
      <name val="メイリオ"/>
      <family val="3"/>
      <charset val="128"/>
      <scheme val="minor"/>
    </font>
    <font>
      <b/>
      <sz val="14"/>
      <color theme="0" tint="-0.499984740745262"/>
      <name val="メイリオ"/>
      <family val="3"/>
      <charset val="128"/>
      <scheme val="minor"/>
    </font>
    <font>
      <b/>
      <sz val="12"/>
      <color theme="9" tint="-0.249977111117893"/>
      <name val="メイリオ"/>
      <family val="3"/>
      <charset val="128"/>
      <scheme val="minor"/>
    </font>
    <font>
      <b/>
      <i/>
      <sz val="12"/>
      <color theme="9" tint="-0.249977111117893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9" tint="-0.24994659260841701"/>
      </left>
      <right style="dashed">
        <color theme="9" tint="-0.24994659260841701"/>
      </right>
      <top/>
      <bottom style="dashed">
        <color theme="9" tint="-0.24994659260841701"/>
      </bottom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/>
      <top/>
      <bottom style="dashed">
        <color theme="9" tint="-0.24994659260841701"/>
      </bottom>
      <diagonal/>
    </border>
    <border>
      <left/>
      <right style="dashed">
        <color theme="9" tint="-0.24994659260841701"/>
      </right>
      <top/>
      <bottom style="dashed">
        <color theme="9" tint="-0.24994659260841701"/>
      </bottom>
      <diagonal/>
    </border>
    <border>
      <left style="dashed">
        <color theme="9" tint="-0.24994659260841701"/>
      </left>
      <right style="medium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 style="dashed">
        <color theme="9" tint="-0.24994659260841701"/>
      </left>
      <right style="medium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 style="dashed">
        <color theme="9" tint="-0.24994659260841701"/>
      </left>
      <right/>
      <top style="dashed">
        <color theme="9" tint="-0.24994659260841701"/>
      </top>
      <bottom style="thick">
        <color theme="9" tint="-0.24994659260841701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/>
      <top style="dashed">
        <color theme="9" tint="-0.24994659260841701"/>
      </top>
      <bottom style="thick">
        <color theme="9" tint="-0.24994659260841701"/>
      </bottom>
      <diagonal/>
    </border>
    <border>
      <left/>
      <right style="medium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/>
      <right style="medium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/>
      <top style="thick">
        <color theme="9" tint="-0.24994659260841701"/>
      </top>
      <bottom style="medium">
        <color theme="9" tint="-0.249977111117893"/>
      </bottom>
      <diagonal/>
    </border>
    <border>
      <left style="dashed">
        <color theme="9" tint="-0.24994659260841701"/>
      </left>
      <right style="medium">
        <color theme="9" tint="-0.24994659260841701"/>
      </right>
      <top/>
      <bottom style="dashed">
        <color theme="9" tint="-0.24994659260841701"/>
      </bottom>
      <diagonal/>
    </border>
    <border>
      <left style="medium">
        <color theme="9" tint="-0.24994659260841701"/>
      </left>
      <right/>
      <top/>
      <bottom style="dashed">
        <color theme="9" tint="-0.24994659260841701"/>
      </bottom>
      <diagonal/>
    </border>
    <border>
      <left/>
      <right style="medium">
        <color theme="9" tint="-0.24994659260841701"/>
      </right>
      <top/>
      <bottom style="dashed">
        <color theme="9" tint="-0.24994659260841701"/>
      </bottom>
      <diagonal/>
    </border>
    <border>
      <left style="dashed">
        <color theme="9" tint="-0.24994659260841701"/>
      </left>
      <right style="medium">
        <color theme="9" tint="-0.24994659260841701"/>
      </right>
      <top style="thick">
        <color theme="9" tint="-0.24994659260841701"/>
      </top>
      <bottom style="medium">
        <color theme="9" tint="-0.249977111117893"/>
      </bottom>
      <diagonal/>
    </border>
    <border>
      <left style="dashed">
        <color theme="9" tint="-0.24994659260841701"/>
      </left>
      <right style="dashed">
        <color theme="9" tint="-0.24994659260841701"/>
      </right>
      <top style="thick">
        <color theme="9" tint="-0.24994659260841701"/>
      </top>
      <bottom style="medium">
        <color theme="9" tint="-0.249977111117893"/>
      </bottom>
      <diagonal/>
    </border>
    <border>
      <left/>
      <right style="dashed">
        <color theme="9" tint="-0.24994659260841701"/>
      </right>
      <top style="thick">
        <color theme="9" tint="-0.24994659260841701"/>
      </top>
      <bottom style="medium">
        <color theme="9" tint="-0.249977111117893"/>
      </bottom>
      <diagonal/>
    </border>
    <border>
      <left/>
      <right style="medium">
        <color theme="9" tint="-0.24994659260841701"/>
      </right>
      <top style="thick">
        <color theme="9" tint="-0.24994659260841701"/>
      </top>
      <bottom style="medium">
        <color theme="9" tint="-0.249977111117893"/>
      </bottom>
      <diagonal/>
    </border>
    <border>
      <left style="thin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thin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 style="dashed">
        <color theme="9" tint="-0.24994659260841701"/>
      </left>
      <right style="thin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dashed">
        <color theme="9" tint="-0.24994659260841701"/>
      </right>
      <top/>
      <bottom style="dashed">
        <color theme="9" tint="-0.24994659260841701"/>
      </bottom>
      <diagonal/>
    </border>
    <border>
      <left style="dashed">
        <color theme="9" tint="-0.24994659260841701"/>
      </left>
      <right style="thin">
        <color theme="9" tint="-0.24994659260841701"/>
      </right>
      <top/>
      <bottom style="dashed">
        <color theme="9" tint="-0.24994659260841701"/>
      </bottom>
      <diagonal/>
    </border>
    <border>
      <left style="medium">
        <color theme="9" tint="-0.24994659260841701"/>
      </left>
      <right/>
      <top style="thick">
        <color theme="9" tint="-0.24994659260841701"/>
      </top>
      <bottom style="medium">
        <color theme="9" tint="-0.249977111117893"/>
      </bottom>
      <diagonal/>
    </border>
    <border>
      <left style="dashed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medium">
        <color theme="9" tint="-0.249977111117893"/>
      </bottom>
      <diagonal/>
    </border>
    <border>
      <left style="thin">
        <color theme="9" tint="-0.24994659260841701"/>
      </left>
      <right/>
      <top style="thick">
        <color theme="9" tint="-0.24994659260841701"/>
      </top>
      <bottom style="medium">
        <color theme="9" tint="-0.249977111117893"/>
      </bottom>
      <diagonal/>
    </border>
    <border>
      <left/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/>
      <top style="dashed">
        <color theme="9" tint="-0.24994659260841701"/>
      </top>
      <bottom style="thick">
        <color theme="9" tint="-0.24994659260841701"/>
      </bottom>
      <diagonal/>
    </border>
  </borders>
  <cellStyleXfs count="2">
    <xf numFmtId="0" fontId="0" fillId="0" borderId="0">
      <alignment vertical="center"/>
    </xf>
    <xf numFmtId="0" fontId="2" fillId="0" borderId="1" applyNumberFormat="0" applyFill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177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177" fontId="0" fillId="0" borderId="5" xfId="0" applyNumberFormat="1" applyBorder="1">
      <alignment vertical="center"/>
    </xf>
    <xf numFmtId="0" fontId="2" fillId="2" borderId="2" xfId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/>
    <xf numFmtId="0" fontId="4" fillId="0" borderId="0" xfId="0" applyFont="1" applyAlignment="1">
      <alignment horizontal="left" indent="1"/>
    </xf>
    <xf numFmtId="0" fontId="4" fillId="0" borderId="0" xfId="0" applyFont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/>
    <xf numFmtId="176" fontId="0" fillId="0" borderId="10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Continuous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8" fillId="2" borderId="37" xfId="0" applyFont="1" applyFill="1" applyBorder="1" applyAlignment="1"/>
    <xf numFmtId="0" fontId="5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2" borderId="21" xfId="0" applyFont="1" applyFill="1" applyBorder="1" applyAlignment="1"/>
    <xf numFmtId="0" fontId="8" fillId="2" borderId="35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3" xfId="0" applyBorder="1" applyAlignment="1">
      <alignment horizontal="left" indent="1"/>
    </xf>
  </cellXfs>
  <cellStyles count="2">
    <cellStyle name="見出し 3" xfId="1" builtinId="18"/>
    <cellStyle name="標準" xfId="0" builtinId="0"/>
  </cellStyles>
  <dxfs count="12">
    <dxf>
      <font>
        <strike/>
        <color theme="0" tint="-0.499984740745262"/>
      </font>
      <fill>
        <patternFill patternType="lightGrid">
          <fgColor theme="0" tint="-0.14996795556505021"/>
        </patternFill>
      </fill>
    </dxf>
    <dxf>
      <font>
        <color theme="0" tint="-0.499984740745262"/>
      </font>
      <fill>
        <patternFill patternType="lightGrid">
          <fgColor theme="0" tint="-0.14996795556505021"/>
        </patternFill>
      </fill>
    </dxf>
    <dxf>
      <font>
        <color theme="4" tint="-0.499984740745262"/>
      </font>
      <fill>
        <patternFill patternType="darkGrid">
          <fgColor theme="9" tint="0.59996337778862885"/>
        </patternFill>
      </fill>
    </dxf>
    <dxf>
      <font>
        <b/>
        <i val="0"/>
        <color rgb="FFC00000"/>
      </font>
      <fill>
        <patternFill patternType="darkGrid">
          <fgColor theme="7" tint="0.39994506668294322"/>
        </patternFill>
      </fill>
      <border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 tint="-0.499984740745262"/>
      </font>
      <fill>
        <patternFill patternType="lightGrid">
          <fgColor theme="0" tint="-0.14996795556505021"/>
        </patternFill>
      </fill>
    </dxf>
    <dxf>
      <font>
        <strike/>
        <color theme="0" tint="-0.499984740745262"/>
      </font>
      <fill>
        <patternFill patternType="lightGrid">
          <fgColor theme="0" tint="-0.14996795556505021"/>
        </patternFill>
      </fill>
    </dxf>
    <dxf>
      <font>
        <color theme="8" tint="-0.24994659260841701"/>
      </font>
    </dxf>
    <dxf>
      <font>
        <color rgb="FFC00000"/>
      </font>
    </dxf>
    <dxf>
      <font>
        <color rgb="FFFF0000"/>
      </font>
    </dxf>
    <dxf>
      <fill>
        <gradientFill degree="27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270">
          <stop position="0">
            <color theme="0"/>
          </stop>
          <stop position="1">
            <color rgb="FFFAC8C8"/>
          </stop>
        </gradientFill>
      </fill>
    </dxf>
    <dxf>
      <fill>
        <gradientFill degree="270">
          <stop position="0">
            <color theme="0"/>
          </stop>
          <stop position="1">
            <color theme="5" tint="0.59999389629810485"/>
          </stop>
        </gradientFill>
      </fill>
    </dxf>
  </dxfs>
  <tableStyles count="0" defaultTableStyle="TableStyleMedium2" defaultPivotStyle="PivotStyleLight16"/>
  <colors>
    <mruColors>
      <color rgb="FFFA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34" sqref="Q34"/>
    </sheetView>
  </sheetViews>
  <sheetFormatPr defaultRowHeight="18.75" x14ac:dyDescent="0.45"/>
  <cols>
    <col min="1" max="2" width="7.77734375" style="17" customWidth="1"/>
    <col min="3" max="3" width="14" style="18" customWidth="1"/>
    <col min="4" max="4" width="14" style="19" customWidth="1"/>
    <col min="5" max="9" width="11.77734375" style="17" customWidth="1"/>
    <col min="10" max="10" width="9.109375" style="17" customWidth="1"/>
    <col min="11" max="15" width="11.77734375" style="17" customWidth="1"/>
    <col min="16" max="16" width="9.109375" style="17" customWidth="1"/>
    <col min="17" max="16384" width="8.88671875" style="17"/>
  </cols>
  <sheetData>
    <row r="1" spans="1:16" ht="24.95" customHeight="1" thickBot="1" x14ac:dyDescent="0.55000000000000004">
      <c r="A1" s="29">
        <v>2016</v>
      </c>
      <c r="B1" s="29" t="s">
        <v>0</v>
      </c>
      <c r="C1" s="30" t="s">
        <v>42</v>
      </c>
      <c r="D1" s="30"/>
      <c r="E1" s="30"/>
      <c r="F1" s="30"/>
      <c r="G1" s="30"/>
      <c r="H1" s="30"/>
      <c r="I1" s="30"/>
    </row>
    <row r="2" spans="1:16" ht="27.75" customHeight="1" thickTop="1" thickBot="1" x14ac:dyDescent="0.5">
      <c r="A2" s="35">
        <v>1</v>
      </c>
      <c r="B2" s="44" t="s">
        <v>1</v>
      </c>
      <c r="C2" s="45" t="s">
        <v>2</v>
      </c>
      <c r="D2" s="46"/>
      <c r="E2" s="47" t="s">
        <v>3</v>
      </c>
      <c r="F2" s="48"/>
      <c r="G2" s="48"/>
      <c r="H2" s="48"/>
      <c r="I2" s="48"/>
      <c r="J2" s="39" t="s">
        <v>4</v>
      </c>
      <c r="K2" s="47" t="s">
        <v>5</v>
      </c>
      <c r="L2" s="48"/>
      <c r="M2" s="48"/>
      <c r="N2" s="48"/>
      <c r="O2" s="48"/>
      <c r="P2" s="34" t="s">
        <v>4</v>
      </c>
    </row>
    <row r="3" spans="1:16" ht="21.95" customHeight="1" x14ac:dyDescent="0.45">
      <c r="A3" s="33">
        <v>1</v>
      </c>
      <c r="B3" s="26">
        <f t="shared" ref="B3:B30" si="0">DATE($A$1,$A$2,A3)</f>
        <v>42370</v>
      </c>
      <c r="C3" s="24" t="str">
        <f t="shared" ref="C3:C33" si="1">IFERROR(VLOOKUP(B3,祝日表,2,0),"")</f>
        <v>元旦</v>
      </c>
      <c r="D3" s="25" t="str">
        <f t="shared" ref="D3:D33" si="2">IFERROR(VLOOKUP(B3,年中行事表,2,0),"")</f>
        <v/>
      </c>
      <c r="E3" s="49"/>
      <c r="F3" s="50"/>
      <c r="G3" s="50"/>
      <c r="H3" s="50"/>
      <c r="I3" s="50"/>
      <c r="J3" s="40"/>
      <c r="K3" s="49"/>
      <c r="L3" s="50"/>
      <c r="M3" s="50"/>
      <c r="N3" s="50"/>
      <c r="O3" s="50"/>
      <c r="P3" s="36"/>
    </row>
    <row r="4" spans="1:16" ht="21.95" customHeight="1" x14ac:dyDescent="0.45">
      <c r="A4" s="31">
        <v>2</v>
      </c>
      <c r="B4" s="27">
        <f t="shared" si="0"/>
        <v>42371</v>
      </c>
      <c r="C4" s="22" t="str">
        <f t="shared" si="1"/>
        <v/>
      </c>
      <c r="D4" s="20" t="str">
        <f t="shared" si="2"/>
        <v/>
      </c>
      <c r="E4" s="51"/>
      <c r="F4" s="52"/>
      <c r="G4" s="52"/>
      <c r="H4" s="52"/>
      <c r="I4" s="53"/>
      <c r="J4" s="41"/>
      <c r="K4" s="53"/>
      <c r="L4" s="57"/>
      <c r="M4" s="57"/>
      <c r="N4" s="57"/>
      <c r="O4" s="57"/>
      <c r="P4" s="37"/>
    </row>
    <row r="5" spans="1:16" ht="21.95" customHeight="1" x14ac:dyDescent="0.45">
      <c r="A5" s="31">
        <v>3</v>
      </c>
      <c r="B5" s="27">
        <f t="shared" si="0"/>
        <v>42372</v>
      </c>
      <c r="C5" s="22" t="str">
        <f t="shared" si="1"/>
        <v/>
      </c>
      <c r="D5" s="20" t="str">
        <f t="shared" si="2"/>
        <v/>
      </c>
      <c r="E5" s="51"/>
      <c r="F5" s="52"/>
      <c r="G5" s="52"/>
      <c r="H5" s="52"/>
      <c r="I5" s="53"/>
      <c r="J5" s="41"/>
      <c r="K5" s="53"/>
      <c r="L5" s="57"/>
      <c r="M5" s="57"/>
      <c r="N5" s="57"/>
      <c r="O5" s="57"/>
      <c r="P5" s="37"/>
    </row>
    <row r="6" spans="1:16" ht="21.95" customHeight="1" x14ac:dyDescent="0.45">
      <c r="A6" s="31">
        <v>4</v>
      </c>
      <c r="B6" s="27">
        <f t="shared" si="0"/>
        <v>42373</v>
      </c>
      <c r="C6" s="22" t="str">
        <f t="shared" si="1"/>
        <v/>
      </c>
      <c r="D6" s="20" t="str">
        <f t="shared" si="2"/>
        <v/>
      </c>
      <c r="E6" s="51"/>
      <c r="F6" s="52"/>
      <c r="G6" s="52"/>
      <c r="H6" s="52"/>
      <c r="I6" s="53"/>
      <c r="J6" s="41"/>
      <c r="K6" s="53"/>
      <c r="L6" s="57"/>
      <c r="M6" s="57"/>
      <c r="N6" s="57"/>
      <c r="O6" s="57"/>
      <c r="P6" s="37"/>
    </row>
    <row r="7" spans="1:16" ht="21.95" customHeight="1" x14ac:dyDescent="0.45">
      <c r="A7" s="31">
        <v>5</v>
      </c>
      <c r="B7" s="27">
        <f t="shared" si="0"/>
        <v>42374</v>
      </c>
      <c r="C7" s="22" t="str">
        <f t="shared" si="1"/>
        <v/>
      </c>
      <c r="D7" s="20" t="str">
        <f t="shared" si="2"/>
        <v/>
      </c>
      <c r="E7" s="51"/>
      <c r="F7" s="52"/>
      <c r="G7" s="52"/>
      <c r="H7" s="52"/>
      <c r="I7" s="53"/>
      <c r="J7" s="41"/>
      <c r="K7" s="53"/>
      <c r="L7" s="57"/>
      <c r="M7" s="57"/>
      <c r="N7" s="57"/>
      <c r="O7" s="57"/>
      <c r="P7" s="37"/>
    </row>
    <row r="8" spans="1:16" ht="21.95" customHeight="1" x14ac:dyDescent="0.45">
      <c r="A8" s="31">
        <v>6</v>
      </c>
      <c r="B8" s="27">
        <f t="shared" si="0"/>
        <v>42375</v>
      </c>
      <c r="C8" s="22" t="str">
        <f t="shared" si="1"/>
        <v/>
      </c>
      <c r="D8" s="20" t="str">
        <f t="shared" si="2"/>
        <v/>
      </c>
      <c r="E8" s="51"/>
      <c r="F8" s="52"/>
      <c r="G8" s="52"/>
      <c r="H8" s="52"/>
      <c r="I8" s="53"/>
      <c r="J8" s="41"/>
      <c r="K8" s="53"/>
      <c r="L8" s="57"/>
      <c r="M8" s="57"/>
      <c r="N8" s="57"/>
      <c r="O8" s="57"/>
      <c r="P8" s="37"/>
    </row>
    <row r="9" spans="1:16" ht="21.95" customHeight="1" x14ac:dyDescent="0.45">
      <c r="A9" s="31">
        <v>7</v>
      </c>
      <c r="B9" s="27">
        <f t="shared" si="0"/>
        <v>42376</v>
      </c>
      <c r="C9" s="22" t="str">
        <f t="shared" si="1"/>
        <v/>
      </c>
      <c r="D9" s="20" t="str">
        <f t="shared" si="2"/>
        <v>七草</v>
      </c>
      <c r="E9" s="51"/>
      <c r="F9" s="52"/>
      <c r="G9" s="52"/>
      <c r="H9" s="52"/>
      <c r="I9" s="53"/>
      <c r="J9" s="42"/>
      <c r="K9" s="53"/>
      <c r="L9" s="57"/>
      <c r="M9" s="57"/>
      <c r="N9" s="57"/>
      <c r="O9" s="57"/>
      <c r="P9" s="37"/>
    </row>
    <row r="10" spans="1:16" ht="21.95" customHeight="1" x14ac:dyDescent="0.45">
      <c r="A10" s="31">
        <v>8</v>
      </c>
      <c r="B10" s="27">
        <f t="shared" si="0"/>
        <v>42377</v>
      </c>
      <c r="C10" s="22" t="str">
        <f t="shared" si="1"/>
        <v/>
      </c>
      <c r="D10" s="20" t="str">
        <f t="shared" si="2"/>
        <v/>
      </c>
      <c r="E10" s="51"/>
      <c r="F10" s="52"/>
      <c r="G10" s="52"/>
      <c r="H10" s="52"/>
      <c r="I10" s="53"/>
      <c r="J10" s="41"/>
      <c r="K10" s="53"/>
      <c r="L10" s="57"/>
      <c r="M10" s="57"/>
      <c r="N10" s="57"/>
      <c r="O10" s="57"/>
      <c r="P10" s="37"/>
    </row>
    <row r="11" spans="1:16" ht="21.95" customHeight="1" x14ac:dyDescent="0.45">
      <c r="A11" s="31">
        <v>9</v>
      </c>
      <c r="B11" s="27">
        <f t="shared" si="0"/>
        <v>42378</v>
      </c>
      <c r="C11" s="22" t="str">
        <f t="shared" si="1"/>
        <v/>
      </c>
      <c r="D11" s="20" t="str">
        <f t="shared" si="2"/>
        <v/>
      </c>
      <c r="E11" s="51"/>
      <c r="F11" s="52"/>
      <c r="G11" s="52"/>
      <c r="H11" s="52"/>
      <c r="I11" s="53"/>
      <c r="J11" s="41"/>
      <c r="K11" s="53"/>
      <c r="L11" s="57"/>
      <c r="M11" s="57"/>
      <c r="N11" s="57"/>
      <c r="O11" s="57"/>
      <c r="P11" s="37"/>
    </row>
    <row r="12" spans="1:16" ht="21.95" customHeight="1" x14ac:dyDescent="0.45">
      <c r="A12" s="31">
        <v>10</v>
      </c>
      <c r="B12" s="27">
        <f t="shared" si="0"/>
        <v>42379</v>
      </c>
      <c r="C12" s="22" t="str">
        <f t="shared" si="1"/>
        <v/>
      </c>
      <c r="D12" s="20" t="str">
        <f t="shared" si="2"/>
        <v/>
      </c>
      <c r="E12" s="51"/>
      <c r="F12" s="52"/>
      <c r="G12" s="52"/>
      <c r="H12" s="52"/>
      <c r="I12" s="53"/>
      <c r="J12" s="41"/>
      <c r="K12" s="53"/>
      <c r="L12" s="57"/>
      <c r="M12" s="57"/>
      <c r="N12" s="57"/>
      <c r="O12" s="57"/>
      <c r="P12" s="37"/>
    </row>
    <row r="13" spans="1:16" ht="21.95" customHeight="1" x14ac:dyDescent="0.45">
      <c r="A13" s="31">
        <v>11</v>
      </c>
      <c r="B13" s="27">
        <f t="shared" si="0"/>
        <v>42380</v>
      </c>
      <c r="C13" s="22" t="str">
        <f t="shared" si="1"/>
        <v>成人の日</v>
      </c>
      <c r="D13" s="20" t="str">
        <f t="shared" si="2"/>
        <v>鏡開き</v>
      </c>
      <c r="E13" s="51"/>
      <c r="F13" s="52"/>
      <c r="G13" s="52"/>
      <c r="H13" s="52"/>
      <c r="I13" s="53"/>
      <c r="J13" s="41"/>
      <c r="K13" s="53"/>
      <c r="L13" s="57"/>
      <c r="M13" s="57"/>
      <c r="N13" s="57"/>
      <c r="O13" s="57"/>
      <c r="P13" s="37"/>
    </row>
    <row r="14" spans="1:16" ht="21.95" customHeight="1" x14ac:dyDescent="0.45">
      <c r="A14" s="31">
        <v>12</v>
      </c>
      <c r="B14" s="27">
        <f t="shared" si="0"/>
        <v>42381</v>
      </c>
      <c r="C14" s="22" t="str">
        <f t="shared" si="1"/>
        <v/>
      </c>
      <c r="D14" s="20" t="str">
        <f t="shared" si="2"/>
        <v/>
      </c>
      <c r="E14" s="51"/>
      <c r="F14" s="52"/>
      <c r="G14" s="52"/>
      <c r="H14" s="52"/>
      <c r="I14" s="53"/>
      <c r="J14" s="41"/>
      <c r="K14" s="53"/>
      <c r="L14" s="57"/>
      <c r="M14" s="57"/>
      <c r="N14" s="57"/>
      <c r="O14" s="57"/>
      <c r="P14" s="37"/>
    </row>
    <row r="15" spans="1:16" ht="21.95" customHeight="1" x14ac:dyDescent="0.45">
      <c r="A15" s="31">
        <v>13</v>
      </c>
      <c r="B15" s="27">
        <f t="shared" si="0"/>
        <v>42382</v>
      </c>
      <c r="C15" s="22" t="str">
        <f t="shared" si="1"/>
        <v/>
      </c>
      <c r="D15" s="20" t="str">
        <f t="shared" si="2"/>
        <v/>
      </c>
      <c r="E15" s="51"/>
      <c r="F15" s="52"/>
      <c r="G15" s="52"/>
      <c r="H15" s="52"/>
      <c r="I15" s="53"/>
      <c r="J15" s="41"/>
      <c r="K15" s="53"/>
      <c r="L15" s="57"/>
      <c r="M15" s="57"/>
      <c r="N15" s="57"/>
      <c r="O15" s="57"/>
      <c r="P15" s="37"/>
    </row>
    <row r="16" spans="1:16" ht="21.95" customHeight="1" x14ac:dyDescent="0.45">
      <c r="A16" s="31">
        <v>14</v>
      </c>
      <c r="B16" s="27">
        <f t="shared" si="0"/>
        <v>42383</v>
      </c>
      <c r="C16" s="22" t="str">
        <f t="shared" si="1"/>
        <v/>
      </c>
      <c r="D16" s="20" t="str">
        <f t="shared" si="2"/>
        <v/>
      </c>
      <c r="E16" s="51"/>
      <c r="F16" s="52"/>
      <c r="G16" s="52"/>
      <c r="H16" s="52"/>
      <c r="I16" s="53"/>
      <c r="J16" s="41"/>
      <c r="K16" s="53"/>
      <c r="L16" s="57"/>
      <c r="M16" s="57"/>
      <c r="N16" s="57"/>
      <c r="O16" s="57"/>
      <c r="P16" s="37"/>
    </row>
    <row r="17" spans="1:16" ht="21.95" customHeight="1" x14ac:dyDescent="0.45">
      <c r="A17" s="31">
        <v>15</v>
      </c>
      <c r="B17" s="27">
        <f t="shared" si="0"/>
        <v>42384</v>
      </c>
      <c r="C17" s="22" t="str">
        <f t="shared" si="1"/>
        <v/>
      </c>
      <c r="D17" s="20" t="str">
        <f t="shared" si="2"/>
        <v/>
      </c>
      <c r="E17" s="51"/>
      <c r="F17" s="52"/>
      <c r="G17" s="52"/>
      <c r="H17" s="52"/>
      <c r="I17" s="53"/>
      <c r="J17" s="41"/>
      <c r="K17" s="53"/>
      <c r="L17" s="57"/>
      <c r="M17" s="57"/>
      <c r="N17" s="57"/>
      <c r="O17" s="57"/>
      <c r="P17" s="37"/>
    </row>
    <row r="18" spans="1:16" ht="21.95" customHeight="1" x14ac:dyDescent="0.45">
      <c r="A18" s="31">
        <v>16</v>
      </c>
      <c r="B18" s="27">
        <f t="shared" si="0"/>
        <v>42385</v>
      </c>
      <c r="C18" s="22" t="str">
        <f t="shared" si="1"/>
        <v/>
      </c>
      <c r="D18" s="20" t="str">
        <f t="shared" si="2"/>
        <v/>
      </c>
      <c r="E18" s="51"/>
      <c r="F18" s="52"/>
      <c r="G18" s="52"/>
      <c r="H18" s="52"/>
      <c r="I18" s="53"/>
      <c r="J18" s="41"/>
      <c r="K18" s="53"/>
      <c r="L18" s="57"/>
      <c r="M18" s="57"/>
      <c r="N18" s="57"/>
      <c r="O18" s="57"/>
      <c r="P18" s="37"/>
    </row>
    <row r="19" spans="1:16" ht="21.95" customHeight="1" x14ac:dyDescent="0.45">
      <c r="A19" s="31">
        <v>17</v>
      </c>
      <c r="B19" s="27">
        <f t="shared" si="0"/>
        <v>42386</v>
      </c>
      <c r="C19" s="22" t="str">
        <f t="shared" si="1"/>
        <v/>
      </c>
      <c r="D19" s="20" t="str">
        <f t="shared" si="2"/>
        <v/>
      </c>
      <c r="E19" s="51"/>
      <c r="F19" s="52"/>
      <c r="G19" s="52"/>
      <c r="H19" s="52"/>
      <c r="I19" s="53"/>
      <c r="J19" s="41"/>
      <c r="K19" s="53"/>
      <c r="L19" s="57"/>
      <c r="M19" s="57"/>
      <c r="N19" s="57"/>
      <c r="O19" s="57"/>
      <c r="P19" s="37"/>
    </row>
    <row r="20" spans="1:16" ht="21.95" customHeight="1" x14ac:dyDescent="0.45">
      <c r="A20" s="31">
        <v>18</v>
      </c>
      <c r="B20" s="27">
        <f t="shared" si="0"/>
        <v>42387</v>
      </c>
      <c r="C20" s="22" t="str">
        <f t="shared" si="1"/>
        <v/>
      </c>
      <c r="D20" s="20" t="str">
        <f t="shared" si="2"/>
        <v/>
      </c>
      <c r="E20" s="51"/>
      <c r="F20" s="52"/>
      <c r="G20" s="52"/>
      <c r="H20" s="52"/>
      <c r="I20" s="53"/>
      <c r="J20" s="41"/>
      <c r="K20" s="53"/>
      <c r="L20" s="57"/>
      <c r="M20" s="57"/>
      <c r="N20" s="57"/>
      <c r="O20" s="57"/>
      <c r="P20" s="37"/>
    </row>
    <row r="21" spans="1:16" ht="21.95" customHeight="1" x14ac:dyDescent="0.45">
      <c r="A21" s="31">
        <v>19</v>
      </c>
      <c r="B21" s="27">
        <f t="shared" si="0"/>
        <v>42388</v>
      </c>
      <c r="C21" s="22" t="str">
        <f>IFERROR(VLOOKUP(B21,祝日表,2,0),"")</f>
        <v/>
      </c>
      <c r="D21" s="20" t="str">
        <f t="shared" si="2"/>
        <v/>
      </c>
      <c r="E21" s="51"/>
      <c r="F21" s="52"/>
      <c r="G21" s="52"/>
      <c r="H21" s="52"/>
      <c r="I21" s="53"/>
      <c r="J21" s="41"/>
      <c r="K21" s="53"/>
      <c r="L21" s="57"/>
      <c r="M21" s="57"/>
      <c r="N21" s="57"/>
      <c r="O21" s="57"/>
      <c r="P21" s="37"/>
    </row>
    <row r="22" spans="1:16" ht="21.95" customHeight="1" x14ac:dyDescent="0.45">
      <c r="A22" s="31">
        <v>20</v>
      </c>
      <c r="B22" s="27">
        <f t="shared" si="0"/>
        <v>42389</v>
      </c>
      <c r="C22" s="22" t="str">
        <f t="shared" si="1"/>
        <v/>
      </c>
      <c r="D22" s="20" t="str">
        <f t="shared" si="2"/>
        <v/>
      </c>
      <c r="E22" s="51"/>
      <c r="F22" s="52"/>
      <c r="G22" s="52"/>
      <c r="H22" s="52"/>
      <c r="I22" s="53"/>
      <c r="J22" s="41"/>
      <c r="K22" s="53"/>
      <c r="L22" s="57"/>
      <c r="M22" s="57"/>
      <c r="N22" s="57"/>
      <c r="O22" s="57"/>
      <c r="P22" s="37"/>
    </row>
    <row r="23" spans="1:16" ht="21.95" customHeight="1" x14ac:dyDescent="0.45">
      <c r="A23" s="31">
        <v>21</v>
      </c>
      <c r="B23" s="27">
        <f t="shared" si="0"/>
        <v>42390</v>
      </c>
      <c r="C23" s="22" t="str">
        <f t="shared" si="1"/>
        <v/>
      </c>
      <c r="D23" s="20" t="str">
        <f t="shared" si="2"/>
        <v/>
      </c>
      <c r="E23" s="51"/>
      <c r="F23" s="52"/>
      <c r="G23" s="52"/>
      <c r="H23" s="52"/>
      <c r="I23" s="53"/>
      <c r="J23" s="41"/>
      <c r="K23" s="53"/>
      <c r="L23" s="57"/>
      <c r="M23" s="57"/>
      <c r="N23" s="57"/>
      <c r="O23" s="57"/>
      <c r="P23" s="37"/>
    </row>
    <row r="24" spans="1:16" ht="21.95" customHeight="1" x14ac:dyDescent="0.45">
      <c r="A24" s="31">
        <v>22</v>
      </c>
      <c r="B24" s="27">
        <f t="shared" si="0"/>
        <v>42391</v>
      </c>
      <c r="C24" s="22" t="str">
        <f t="shared" si="1"/>
        <v/>
      </c>
      <c r="D24" s="20" t="str">
        <f t="shared" si="2"/>
        <v/>
      </c>
      <c r="E24" s="51"/>
      <c r="F24" s="52"/>
      <c r="G24" s="52"/>
      <c r="H24" s="52"/>
      <c r="I24" s="53"/>
      <c r="J24" s="41"/>
      <c r="K24" s="53"/>
      <c r="L24" s="57"/>
      <c r="M24" s="57"/>
      <c r="N24" s="57"/>
      <c r="O24" s="57"/>
      <c r="P24" s="37"/>
    </row>
    <row r="25" spans="1:16" ht="21.95" customHeight="1" x14ac:dyDescent="0.45">
      <c r="A25" s="31">
        <v>23</v>
      </c>
      <c r="B25" s="27">
        <f t="shared" si="0"/>
        <v>42392</v>
      </c>
      <c r="C25" s="22" t="str">
        <f t="shared" si="1"/>
        <v/>
      </c>
      <c r="D25" s="20" t="str">
        <f t="shared" si="2"/>
        <v/>
      </c>
      <c r="E25" s="51"/>
      <c r="F25" s="52"/>
      <c r="G25" s="52"/>
      <c r="H25" s="52"/>
      <c r="I25" s="53"/>
      <c r="J25" s="41"/>
      <c r="K25" s="53"/>
      <c r="L25" s="57"/>
      <c r="M25" s="57"/>
      <c r="N25" s="57"/>
      <c r="O25" s="57"/>
      <c r="P25" s="37"/>
    </row>
    <row r="26" spans="1:16" ht="21.95" customHeight="1" x14ac:dyDescent="0.45">
      <c r="A26" s="31">
        <v>24</v>
      </c>
      <c r="B26" s="27">
        <f t="shared" si="0"/>
        <v>42393</v>
      </c>
      <c r="C26" s="22" t="str">
        <f t="shared" si="1"/>
        <v/>
      </c>
      <c r="D26" s="20" t="str">
        <f t="shared" si="2"/>
        <v/>
      </c>
      <c r="E26" s="51"/>
      <c r="F26" s="52"/>
      <c r="G26" s="52"/>
      <c r="H26" s="52"/>
      <c r="I26" s="53"/>
      <c r="J26" s="41"/>
      <c r="K26" s="53"/>
      <c r="L26" s="57"/>
      <c r="M26" s="57"/>
      <c r="N26" s="57"/>
      <c r="O26" s="57"/>
      <c r="P26" s="37"/>
    </row>
    <row r="27" spans="1:16" ht="21.95" customHeight="1" x14ac:dyDescent="0.45">
      <c r="A27" s="31">
        <v>25</v>
      </c>
      <c r="B27" s="27">
        <f t="shared" si="0"/>
        <v>42394</v>
      </c>
      <c r="C27" s="22" t="str">
        <f t="shared" si="1"/>
        <v/>
      </c>
      <c r="D27" s="20" t="str">
        <f t="shared" si="2"/>
        <v/>
      </c>
      <c r="E27" s="51"/>
      <c r="F27" s="52"/>
      <c r="G27" s="52"/>
      <c r="H27" s="52"/>
      <c r="I27" s="53"/>
      <c r="J27" s="41"/>
      <c r="K27" s="53"/>
      <c r="L27" s="57"/>
      <c r="M27" s="57"/>
      <c r="N27" s="57"/>
      <c r="O27" s="57"/>
      <c r="P27" s="37"/>
    </row>
    <row r="28" spans="1:16" ht="21.95" customHeight="1" x14ac:dyDescent="0.45">
      <c r="A28" s="31">
        <v>26</v>
      </c>
      <c r="B28" s="27">
        <f t="shared" si="0"/>
        <v>42395</v>
      </c>
      <c r="C28" s="22" t="str">
        <f t="shared" si="1"/>
        <v/>
      </c>
      <c r="D28" s="20" t="str">
        <f t="shared" si="2"/>
        <v/>
      </c>
      <c r="E28" s="51"/>
      <c r="F28" s="52"/>
      <c r="G28" s="52"/>
      <c r="H28" s="52"/>
      <c r="I28" s="53"/>
      <c r="J28" s="41"/>
      <c r="K28" s="53"/>
      <c r="L28" s="57"/>
      <c r="M28" s="57"/>
      <c r="N28" s="57"/>
      <c r="O28" s="57"/>
      <c r="P28" s="37"/>
    </row>
    <row r="29" spans="1:16" ht="21.95" customHeight="1" x14ac:dyDescent="0.45">
      <c r="A29" s="31">
        <v>27</v>
      </c>
      <c r="B29" s="27">
        <f t="shared" si="0"/>
        <v>42396</v>
      </c>
      <c r="C29" s="22" t="str">
        <f t="shared" si="1"/>
        <v/>
      </c>
      <c r="D29" s="20" t="str">
        <f t="shared" si="2"/>
        <v/>
      </c>
      <c r="E29" s="51"/>
      <c r="F29" s="52"/>
      <c r="G29" s="52"/>
      <c r="H29" s="52"/>
      <c r="I29" s="53"/>
      <c r="J29" s="41"/>
      <c r="K29" s="53"/>
      <c r="L29" s="57"/>
      <c r="M29" s="57"/>
      <c r="N29" s="57"/>
      <c r="O29" s="57"/>
      <c r="P29" s="37"/>
    </row>
    <row r="30" spans="1:16" ht="21.95" customHeight="1" x14ac:dyDescent="0.45">
      <c r="A30" s="31">
        <v>28</v>
      </c>
      <c r="B30" s="27">
        <f t="shared" si="0"/>
        <v>42397</v>
      </c>
      <c r="C30" s="22" t="str">
        <f t="shared" si="1"/>
        <v/>
      </c>
      <c r="D30" s="20" t="str">
        <f t="shared" si="2"/>
        <v/>
      </c>
      <c r="E30" s="51"/>
      <c r="F30" s="52"/>
      <c r="G30" s="52"/>
      <c r="H30" s="52"/>
      <c r="I30" s="53"/>
      <c r="J30" s="41"/>
      <c r="K30" s="53"/>
      <c r="L30" s="57"/>
      <c r="M30" s="57"/>
      <c r="N30" s="57"/>
      <c r="O30" s="57"/>
      <c r="P30" s="37"/>
    </row>
    <row r="31" spans="1:16" ht="21.95" customHeight="1" x14ac:dyDescent="0.45">
      <c r="A31" s="31">
        <f>IF(DAY(DATE($A$1,$A$2,29))=29,29,"")</f>
        <v>29</v>
      </c>
      <c r="B31" s="27">
        <f>IF(A31="","",DATE($A$1,$A$2,A31))</f>
        <v>42398</v>
      </c>
      <c r="C31" s="22" t="str">
        <f t="shared" si="1"/>
        <v/>
      </c>
      <c r="D31" s="20" t="str">
        <f t="shared" si="2"/>
        <v/>
      </c>
      <c r="E31" s="51"/>
      <c r="F31" s="52"/>
      <c r="G31" s="52"/>
      <c r="H31" s="52"/>
      <c r="I31" s="53"/>
      <c r="J31" s="41"/>
      <c r="K31" s="53"/>
      <c r="L31" s="57"/>
      <c r="M31" s="57"/>
      <c r="N31" s="57"/>
      <c r="O31" s="57"/>
      <c r="P31" s="37"/>
    </row>
    <row r="32" spans="1:16" ht="21.95" customHeight="1" x14ac:dyDescent="0.45">
      <c r="A32" s="31">
        <f>IF(DAY(DATE($A$1,$A$2,30))=30,30,"")</f>
        <v>30</v>
      </c>
      <c r="B32" s="27">
        <f t="shared" ref="B32:B33" si="3">IF(A32="","",DATE($A$1,$A$2,A32))</f>
        <v>42399</v>
      </c>
      <c r="C32" s="22" t="str">
        <f t="shared" si="1"/>
        <v/>
      </c>
      <c r="D32" s="20" t="str">
        <f t="shared" si="2"/>
        <v/>
      </c>
      <c r="E32" s="51"/>
      <c r="F32" s="52"/>
      <c r="G32" s="52"/>
      <c r="H32" s="52"/>
      <c r="I32" s="53"/>
      <c r="J32" s="41"/>
      <c r="K32" s="53"/>
      <c r="L32" s="57"/>
      <c r="M32" s="57"/>
      <c r="N32" s="57"/>
      <c r="O32" s="57"/>
      <c r="P32" s="37"/>
    </row>
    <row r="33" spans="1:16" ht="21.95" customHeight="1" thickBot="1" x14ac:dyDescent="0.5">
      <c r="A33" s="32">
        <f>IF(DAY(DATE($A$1,$A$2,31))=31,31,"")</f>
        <v>31</v>
      </c>
      <c r="B33" s="28">
        <f t="shared" si="3"/>
        <v>42400</v>
      </c>
      <c r="C33" s="23" t="str">
        <f t="shared" si="1"/>
        <v/>
      </c>
      <c r="D33" s="21" t="str">
        <f t="shared" si="2"/>
        <v/>
      </c>
      <c r="E33" s="54"/>
      <c r="F33" s="55"/>
      <c r="G33" s="55"/>
      <c r="H33" s="55"/>
      <c r="I33" s="56"/>
      <c r="J33" s="43"/>
      <c r="K33" s="56"/>
      <c r="L33" s="58"/>
      <c r="M33" s="58"/>
      <c r="N33" s="58"/>
      <c r="O33" s="58"/>
      <c r="P33" s="38"/>
    </row>
    <row r="34" spans="1:16" ht="21.95" customHeight="1" thickTop="1" x14ac:dyDescent="0.45"/>
    <row r="35" spans="1:16" ht="21.95" customHeight="1" x14ac:dyDescent="0.45"/>
    <row r="36" spans="1:16" ht="21.95" customHeight="1" x14ac:dyDescent="0.45"/>
    <row r="37" spans="1:16" ht="21.95" customHeight="1" x14ac:dyDescent="0.45"/>
  </sheetData>
  <mergeCells count="65">
    <mergeCell ref="K29:O29"/>
    <mergeCell ref="K30:O30"/>
    <mergeCell ref="K31:O31"/>
    <mergeCell ref="K32:O32"/>
    <mergeCell ref="K33:O33"/>
    <mergeCell ref="K24:O24"/>
    <mergeCell ref="K25:O25"/>
    <mergeCell ref="K26:O26"/>
    <mergeCell ref="K27:O27"/>
    <mergeCell ref="K28:O28"/>
    <mergeCell ref="K19:O19"/>
    <mergeCell ref="K20:O20"/>
    <mergeCell ref="K21:O21"/>
    <mergeCell ref="K22:O22"/>
    <mergeCell ref="K23:O23"/>
    <mergeCell ref="K14:O14"/>
    <mergeCell ref="K15:O15"/>
    <mergeCell ref="K16:O16"/>
    <mergeCell ref="K17:O17"/>
    <mergeCell ref="K18:O18"/>
    <mergeCell ref="K9:O9"/>
    <mergeCell ref="K10:O10"/>
    <mergeCell ref="K11:O11"/>
    <mergeCell ref="K12:O12"/>
    <mergeCell ref="K13:O13"/>
    <mergeCell ref="K4:O4"/>
    <mergeCell ref="K5:O5"/>
    <mergeCell ref="K6:O6"/>
    <mergeCell ref="K7:O7"/>
    <mergeCell ref="K8:O8"/>
    <mergeCell ref="E29:I29"/>
    <mergeCell ref="E30:I30"/>
    <mergeCell ref="E31:I31"/>
    <mergeCell ref="E32:I32"/>
    <mergeCell ref="E33:I33"/>
    <mergeCell ref="E24:I24"/>
    <mergeCell ref="E25:I25"/>
    <mergeCell ref="E26:I26"/>
    <mergeCell ref="E27:I27"/>
    <mergeCell ref="E28:I28"/>
    <mergeCell ref="E19:I19"/>
    <mergeCell ref="E20:I20"/>
    <mergeCell ref="E21:I21"/>
    <mergeCell ref="E22:I22"/>
    <mergeCell ref="E23:I23"/>
    <mergeCell ref="E14:I14"/>
    <mergeCell ref="E15:I15"/>
    <mergeCell ref="E16:I16"/>
    <mergeCell ref="E17:I17"/>
    <mergeCell ref="E18:I18"/>
    <mergeCell ref="E9:I9"/>
    <mergeCell ref="E10:I10"/>
    <mergeCell ref="E11:I11"/>
    <mergeCell ref="E12:I12"/>
    <mergeCell ref="E13:I13"/>
    <mergeCell ref="E4:I4"/>
    <mergeCell ref="E5:I5"/>
    <mergeCell ref="E6:I6"/>
    <mergeCell ref="E7:I7"/>
    <mergeCell ref="E8:I8"/>
    <mergeCell ref="C2:D2"/>
    <mergeCell ref="E2:I2"/>
    <mergeCell ref="K2:O2"/>
    <mergeCell ref="K3:O3"/>
    <mergeCell ref="E3:I3"/>
  </mergeCells>
  <phoneticPr fontId="1"/>
  <conditionalFormatting sqref="A3:P33">
    <cfRule type="expression" dxfId="11" priority="11">
      <formula>MATCH($C3,祝日名,0)</formula>
    </cfRule>
    <cfRule type="expression" dxfId="10" priority="12">
      <formula>WEEKDAY($B3)=1</formula>
    </cfRule>
    <cfRule type="expression" dxfId="9" priority="13">
      <formula>WEEKDAY($B3)=7</formula>
    </cfRule>
  </conditionalFormatting>
  <conditionalFormatting sqref="A3:C33">
    <cfRule type="expression" dxfId="8" priority="8">
      <formula>MATCH($C3,祝日名,0)</formula>
    </cfRule>
    <cfRule type="expression" dxfId="7" priority="9">
      <formula>WEEKDAY($B3)=1</formula>
    </cfRule>
    <cfRule type="expression" dxfId="6" priority="10">
      <formula>WEEKDAY($B3)=7</formula>
    </cfRule>
  </conditionalFormatting>
  <conditionalFormatting sqref="E3:I33">
    <cfRule type="expression" dxfId="5" priority="7">
      <formula>$J3="中止"</formula>
    </cfRule>
  </conditionalFormatting>
  <conditionalFormatting sqref="J3:J33">
    <cfRule type="expression" dxfId="4" priority="6">
      <formula>$J3="中止"</formula>
    </cfRule>
  </conditionalFormatting>
  <conditionalFormatting sqref="E3:J33">
    <cfRule type="expression" dxfId="3" priority="5">
      <formula>$J3="重要"</formula>
    </cfRule>
  </conditionalFormatting>
  <conditionalFormatting sqref="K3:P33">
    <cfRule type="expression" dxfId="2" priority="4">
      <formula>$P3="予約"</formula>
    </cfRule>
  </conditionalFormatting>
  <conditionalFormatting sqref="P3:P33">
    <cfRule type="expression" dxfId="1" priority="3">
      <formula>$P3="中止"</formula>
    </cfRule>
  </conditionalFormatting>
  <conditionalFormatting sqref="K3:O33">
    <cfRule type="expression" dxfId="0" priority="1">
      <formula>$P3="中止"</formula>
    </cfRule>
  </conditionalFormatting>
  <dataValidations count="3">
    <dataValidation type="list" allowBlank="1" showInputMessage="1" showErrorMessage="1" sqref="A2">
      <formula1>"1,2,3,4,5,6,7,8,9,10,11,12"</formula1>
    </dataValidation>
    <dataValidation type="list" allowBlank="1" showInputMessage="1" showErrorMessage="1" sqref="J3:J33">
      <formula1>"中止,重要"</formula1>
    </dataValidation>
    <dataValidation type="list" allowBlank="1" showInputMessage="1" showErrorMessage="1" sqref="P3:P33">
      <formula1>"予約,中止"</formula1>
    </dataValidation>
  </dataValidations>
  <printOptions horizontalCentered="1" verticalCentered="1"/>
  <pageMargins left="0.74803149606299213" right="0.74803149606299213" top="0.55118110236220474" bottom="0.35433070866141736" header="0" footer="0"/>
  <pageSetup paperSize="9" scale="5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Normal="100" workbookViewId="0">
      <selection activeCell="O32" sqref="O32"/>
    </sheetView>
  </sheetViews>
  <sheetFormatPr defaultRowHeight="18.75" x14ac:dyDescent="0.45"/>
  <cols>
    <col min="3" max="3" width="9" style="1" customWidth="1"/>
    <col min="4" max="4" width="13.6640625" customWidth="1"/>
    <col min="9" max="9" width="15.33203125" bestFit="1" customWidth="1"/>
    <col min="11" max="11" width="13.33203125" customWidth="1"/>
  </cols>
  <sheetData>
    <row r="1" spans="1:11" ht="27" customHeight="1" x14ac:dyDescent="0.45">
      <c r="A1" s="16" t="s">
        <v>41</v>
      </c>
      <c r="B1" s="16"/>
      <c r="C1" s="16"/>
      <c r="D1" s="16"/>
      <c r="F1" s="16" t="s">
        <v>40</v>
      </c>
      <c r="G1" s="16"/>
      <c r="H1" s="16"/>
      <c r="I1" s="16"/>
    </row>
    <row r="2" spans="1:11" ht="19.5" thickBot="1" x14ac:dyDescent="0.5">
      <c r="A2" s="15" t="s">
        <v>0</v>
      </c>
      <c r="B2" s="15" t="s">
        <v>38</v>
      </c>
      <c r="C2" s="15" t="s">
        <v>37</v>
      </c>
      <c r="D2" s="15" t="s">
        <v>39</v>
      </c>
      <c r="F2" s="15" t="s">
        <v>0</v>
      </c>
      <c r="G2" s="15" t="s">
        <v>38</v>
      </c>
      <c r="H2" s="15" t="s">
        <v>37</v>
      </c>
      <c r="I2" s="15" t="s">
        <v>36</v>
      </c>
      <c r="K2" s="14" t="s">
        <v>35</v>
      </c>
    </row>
    <row r="3" spans="1:11" x14ac:dyDescent="0.45">
      <c r="A3" s="11">
        <v>2016</v>
      </c>
      <c r="B3" s="13">
        <f>IF($A3="","",DATE($A3,1,1))</f>
        <v>42370</v>
      </c>
      <c r="C3" s="12">
        <f>IF($A3="","",DATE($A3,1,1))</f>
        <v>42370</v>
      </c>
      <c r="D3" s="11" t="s">
        <v>21</v>
      </c>
      <c r="F3" s="11">
        <v>2016</v>
      </c>
      <c r="G3" s="13">
        <f>IF($F3="","",DATE($F3,1,7))</f>
        <v>42376</v>
      </c>
      <c r="H3" s="12">
        <f>IF($F3="","",DATE($F3,1,7))</f>
        <v>42376</v>
      </c>
      <c r="I3" s="11" t="s">
        <v>33</v>
      </c>
      <c r="K3" s="11" t="s">
        <v>21</v>
      </c>
    </row>
    <row r="4" spans="1:11" x14ac:dyDescent="0.45">
      <c r="A4" s="11"/>
      <c r="B4" s="13" t="str">
        <f>IF(WEEKDAY(B3)=1,B3+1,"")</f>
        <v/>
      </c>
      <c r="C4" s="12" t="str">
        <f>IF(WEEKDAY(C3)=1,C3+1,"")</f>
        <v/>
      </c>
      <c r="D4" s="11" t="str">
        <f>IF(B4&lt;&gt;"","振替休日","")</f>
        <v/>
      </c>
      <c r="F4" s="5"/>
      <c r="G4" s="7">
        <f>IF($F3="","",DATE($F3,1,11))</f>
        <v>42380</v>
      </c>
      <c r="H4" s="6">
        <f>IF($F3="","",DATE($F3,1,11))</f>
        <v>42380</v>
      </c>
      <c r="I4" s="5" t="s">
        <v>32</v>
      </c>
      <c r="K4" s="5" t="s">
        <v>20</v>
      </c>
    </row>
    <row r="5" spans="1:11" x14ac:dyDescent="0.45">
      <c r="A5" s="5"/>
      <c r="B5" s="7">
        <f>IF($A3="","",DATE($A3,1,14)-WEEKDAY(DATE($A3,1,14),3))</f>
        <v>42380</v>
      </c>
      <c r="C5" s="6">
        <f>IF($A3="","",DATE($A3,1,14)-WEEKDAY(DATE($A3,1,14),3))</f>
        <v>42380</v>
      </c>
      <c r="D5" s="5" t="s">
        <v>20</v>
      </c>
      <c r="F5" s="5"/>
      <c r="G5" s="7">
        <f>IF($F3="","",DATE($F3,2,3))</f>
        <v>42403</v>
      </c>
      <c r="H5" s="6">
        <f>IF($F3="","",DATE($F3,2,3))</f>
        <v>42403</v>
      </c>
      <c r="I5" s="5" t="s">
        <v>31</v>
      </c>
      <c r="K5" s="5" t="s">
        <v>19</v>
      </c>
    </row>
    <row r="6" spans="1:11" x14ac:dyDescent="0.45">
      <c r="A6" s="5"/>
      <c r="B6" s="7">
        <f>IF($A3="","",DATE($A3,2,11))</f>
        <v>42411</v>
      </c>
      <c r="C6" s="6">
        <f>IF($A3="","",DATE($A3,2,11))</f>
        <v>42411</v>
      </c>
      <c r="D6" s="5" t="s">
        <v>19</v>
      </c>
      <c r="F6" s="5"/>
      <c r="G6" s="7">
        <f>IF($F3="","",DATE($F3,2,14))</f>
        <v>42414</v>
      </c>
      <c r="H6" s="6">
        <f>IF($F3="","",DATE($F3,2,14))</f>
        <v>42414</v>
      </c>
      <c r="I6" s="5" t="s">
        <v>30</v>
      </c>
      <c r="K6" s="5" t="s">
        <v>18</v>
      </c>
    </row>
    <row r="7" spans="1:11" x14ac:dyDescent="0.45">
      <c r="A7" s="5"/>
      <c r="B7" s="7" t="str">
        <f>IF(WEEKDAY(B6)=1,B6+1,"")</f>
        <v/>
      </c>
      <c r="C7" s="6" t="str">
        <f>IF(WEEKDAY(C6)=1,C6+1,"")</f>
        <v/>
      </c>
      <c r="D7" s="5" t="str">
        <f>IF(B7&lt;&gt;"","振替休日","")</f>
        <v/>
      </c>
      <c r="F7" s="5"/>
      <c r="G7" s="7">
        <f>IF($F3="","",DATE($F3,3,3))</f>
        <v>42432</v>
      </c>
      <c r="H7" s="6">
        <f>IF($F3="","",DATE($F3,3,3))</f>
        <v>42432</v>
      </c>
      <c r="I7" s="5" t="s">
        <v>29</v>
      </c>
      <c r="K7" s="5" t="s">
        <v>34</v>
      </c>
    </row>
    <row r="8" spans="1:11" x14ac:dyDescent="0.45">
      <c r="A8" s="5"/>
      <c r="B8" s="7">
        <f>IF($A3="","",DATE($A3,3,23)-MATCH($A3,CHOOSE(MOD($A3,4)+1,{0,1900,1960,2092},{0,1901,1993},{0,1902,2026},{1903,1927,2059})))</f>
        <v>42449</v>
      </c>
      <c r="C8" s="6">
        <f>IF($A3="","",DATE($A3,3,23)-MATCH($A3,CHOOSE(MOD($A3,4)+1,{0,1900,1960,2092},{0,1901,1993},{0,1902,2026},{1903,1927,2059})))</f>
        <v>42449</v>
      </c>
      <c r="D8" s="5" t="s">
        <v>18</v>
      </c>
      <c r="F8" s="5"/>
      <c r="G8" s="7">
        <f>IF($F3="","",DATE($F3,3,14))</f>
        <v>42443</v>
      </c>
      <c r="H8" s="6">
        <f>IF($F3="","",DATE($F3,3,14))</f>
        <v>42443</v>
      </c>
      <c r="I8" s="5" t="s">
        <v>28</v>
      </c>
      <c r="K8" s="5" t="s">
        <v>17</v>
      </c>
    </row>
    <row r="9" spans="1:11" x14ac:dyDescent="0.45">
      <c r="A9" s="5"/>
      <c r="B9" s="7">
        <f>IF(WEEKDAY(B8)=1,B8+1,"")</f>
        <v>42450</v>
      </c>
      <c r="C9" s="6">
        <f>IF(WEEKDAY(C8)=1,C8+1,"")</f>
        <v>42450</v>
      </c>
      <c r="D9" s="5" t="str">
        <f>IF(B9&lt;&gt;"","振替休日","")</f>
        <v>振替休日</v>
      </c>
      <c r="F9" s="5"/>
      <c r="G9" s="7">
        <f>IF($F3="","",DATE($F3,4,1))</f>
        <v>42461</v>
      </c>
      <c r="H9" s="6">
        <f>IF($F3="","",DATE($F3,4,1))</f>
        <v>42461</v>
      </c>
      <c r="I9" s="5" t="s">
        <v>27</v>
      </c>
      <c r="K9" s="5" t="s">
        <v>16</v>
      </c>
    </row>
    <row r="10" spans="1:11" x14ac:dyDescent="0.45">
      <c r="A10" s="5"/>
      <c r="B10" s="7">
        <f>IF($A3="","",DATE($A3,4,29))</f>
        <v>42489</v>
      </c>
      <c r="C10" s="6">
        <f>IF($A3="","",DATE($A3,4,29))</f>
        <v>42489</v>
      </c>
      <c r="D10" s="5" t="s">
        <v>17</v>
      </c>
      <c r="F10" s="5"/>
      <c r="G10" s="7">
        <f>IF($F3="","",DATE($F3,7,7))</f>
        <v>42558</v>
      </c>
      <c r="H10" s="6">
        <f>IF($F3="","",DATE($F3,7,7))</f>
        <v>42558</v>
      </c>
      <c r="I10" s="5" t="s">
        <v>26</v>
      </c>
      <c r="K10" s="5" t="s">
        <v>15</v>
      </c>
    </row>
    <row r="11" spans="1:11" x14ac:dyDescent="0.45">
      <c r="A11" s="5"/>
      <c r="B11" s="7" t="str">
        <f>IF(WEEKDAY(B10)=1,B10+1,"")</f>
        <v/>
      </c>
      <c r="C11" s="6" t="str">
        <f>IF(WEEKDAY(C10)=1,C10+1,"")</f>
        <v/>
      </c>
      <c r="D11" s="5" t="str">
        <f>IF(B11&lt;&gt;"","振替休日","")</f>
        <v/>
      </c>
      <c r="F11" s="5"/>
      <c r="G11" s="7">
        <f>IF($F3="","",DATE($F3,10,31))</f>
        <v>42674</v>
      </c>
      <c r="H11" s="6">
        <f>IF($F3="","",DATE($F3,10,31))</f>
        <v>42674</v>
      </c>
      <c r="I11" s="5" t="s">
        <v>25</v>
      </c>
      <c r="K11" s="5" t="s">
        <v>14</v>
      </c>
    </row>
    <row r="12" spans="1:11" x14ac:dyDescent="0.45">
      <c r="A12" s="5"/>
      <c r="B12" s="7">
        <f>IF($A3="","",DATE($A3,5,3))</f>
        <v>42493</v>
      </c>
      <c r="C12" s="6">
        <f>IF($A3="","",DATE($A3,5,3))</f>
        <v>42493</v>
      </c>
      <c r="D12" s="5" t="s">
        <v>16</v>
      </c>
      <c r="F12" s="5"/>
      <c r="G12" s="7">
        <f>IF($F3="","",DATE($F3,11,15))</f>
        <v>42689</v>
      </c>
      <c r="H12" s="6">
        <f>IF($F3="","",DATE($F3,11,15))</f>
        <v>42689</v>
      </c>
      <c r="I12" s="5" t="s">
        <v>24</v>
      </c>
      <c r="K12" s="5" t="s">
        <v>13</v>
      </c>
    </row>
    <row r="13" spans="1:11" x14ac:dyDescent="0.45">
      <c r="A13" s="5"/>
      <c r="B13" s="7">
        <f>IF($A3="","",DATE($A3,5,4))</f>
        <v>42494</v>
      </c>
      <c r="C13" s="6">
        <f>IF($A3="","",DATE($A3,5,4))</f>
        <v>42494</v>
      </c>
      <c r="D13" s="5" t="s">
        <v>15</v>
      </c>
      <c r="F13" s="5"/>
      <c r="G13" s="7">
        <f>IF($F3="","",DATE($F3,12,24))</f>
        <v>42728</v>
      </c>
      <c r="H13" s="6">
        <f>IF($F3="","",DATE($F3,12,24))</f>
        <v>42728</v>
      </c>
      <c r="I13" s="5" t="s">
        <v>23</v>
      </c>
      <c r="K13" s="5" t="s">
        <v>43</v>
      </c>
    </row>
    <row r="14" spans="1:11" ht="19.5" thickBot="1" x14ac:dyDescent="0.5">
      <c r="A14" s="5"/>
      <c r="B14" s="7">
        <f>IF($A3="","",DATE($A3,5,5))</f>
        <v>42495</v>
      </c>
      <c r="C14" s="6">
        <f>IF($A3="","",DATE($A3,5,5))</f>
        <v>42495</v>
      </c>
      <c r="D14" s="5" t="s">
        <v>14</v>
      </c>
      <c r="F14" s="2"/>
      <c r="G14" s="4">
        <f>IF($F3="","",DATE($F3,12,25))</f>
        <v>42729</v>
      </c>
      <c r="H14" s="3">
        <f>IF($F3="","",DATE($F3,12,25))</f>
        <v>42729</v>
      </c>
      <c r="I14" s="2" t="s">
        <v>22</v>
      </c>
      <c r="K14" s="5" t="s">
        <v>12</v>
      </c>
    </row>
    <row r="15" spans="1:11" x14ac:dyDescent="0.45">
      <c r="A15" s="5"/>
      <c r="B15" s="7" t="str">
        <f>IF(WEEKDAY(B14)=1,B14+1,IF(WEEKDAY(B13)=1,B14+1,IF(WEEKDAY(B12)=1,B14+1,"")))</f>
        <v/>
      </c>
      <c r="C15" s="6" t="str">
        <f>IF(WEEKDAY(C14)=1,C14+1,IF(WEEKDAY(C13)=1,C14+1,IF(WEEKDAY(C12)=1,C14+1,"")))</f>
        <v/>
      </c>
      <c r="D15" s="5" t="str">
        <f>IF(B15&lt;&gt;"","振替休日","")</f>
        <v/>
      </c>
      <c r="F15" s="11">
        <v>2017</v>
      </c>
      <c r="G15" s="13">
        <f>IF($F15="","",DATE($F15,1,7))</f>
        <v>42742</v>
      </c>
      <c r="H15" s="12">
        <f>IF($F15="","",DATE($F15,1,7))</f>
        <v>42742</v>
      </c>
      <c r="I15" s="11" t="s">
        <v>33</v>
      </c>
      <c r="K15" s="5" t="s">
        <v>10</v>
      </c>
    </row>
    <row r="16" spans="1:11" x14ac:dyDescent="0.45">
      <c r="A16" s="5"/>
      <c r="B16" s="7">
        <f>IF($A3="","",DATE($A3,7,21)-WEEKDAY(DATE($A3,7,21),3))</f>
        <v>42569</v>
      </c>
      <c r="C16" s="6">
        <f>IF($A3="","",DATE($A3,7,21)-WEEKDAY(DATE($A3,7,21),3))</f>
        <v>42569</v>
      </c>
      <c r="D16" s="5" t="s">
        <v>13</v>
      </c>
      <c r="F16" s="5"/>
      <c r="G16" s="7">
        <f>IF($F15="","",DATE($F15,1,11))</f>
        <v>42746</v>
      </c>
      <c r="H16" s="6">
        <f>IF($F15="","",DATE($F15,1,11))</f>
        <v>42746</v>
      </c>
      <c r="I16" s="5" t="s">
        <v>32</v>
      </c>
      <c r="K16" s="5" t="s">
        <v>9</v>
      </c>
    </row>
    <row r="17" spans="1:11" x14ac:dyDescent="0.45">
      <c r="A17" s="5"/>
      <c r="B17" s="7">
        <f>IF($A3="","",DATE($A3,8,11))</f>
        <v>42593</v>
      </c>
      <c r="C17" s="6">
        <f>IF($A3="","",DATE($A3,8,11))</f>
        <v>42593</v>
      </c>
      <c r="D17" s="5" t="s">
        <v>12</v>
      </c>
      <c r="F17" s="5"/>
      <c r="G17" s="7">
        <f>IF($F15="","",DATE($F15,2,3))</f>
        <v>42769</v>
      </c>
      <c r="H17" s="6">
        <f>IF($F15="","",DATE($F15,2,3))</f>
        <v>42769</v>
      </c>
      <c r="I17" s="5" t="s">
        <v>31</v>
      </c>
      <c r="K17" s="5" t="s">
        <v>8</v>
      </c>
    </row>
    <row r="18" spans="1:11" x14ac:dyDescent="0.45">
      <c r="A18" s="5"/>
      <c r="B18" s="7" t="str">
        <f>IF(WEEKDAY(B17)=1,B17+1,"")</f>
        <v/>
      </c>
      <c r="C18" s="6" t="str">
        <f>IF(WEEKDAY(C17)=1,C17+1,"")</f>
        <v/>
      </c>
      <c r="D18" s="5" t="str">
        <f>IF(B18&lt;&gt;"","振替休日","")</f>
        <v/>
      </c>
      <c r="F18" s="5"/>
      <c r="G18" s="7">
        <f>IF($F15="","",DATE($F15,2,14))</f>
        <v>42780</v>
      </c>
      <c r="H18" s="6">
        <f>IF($F15="","",DATE($F15,2,14))</f>
        <v>42780</v>
      </c>
      <c r="I18" s="5" t="s">
        <v>30</v>
      </c>
      <c r="K18" s="5" t="s">
        <v>7</v>
      </c>
    </row>
    <row r="19" spans="1:11" x14ac:dyDescent="0.45">
      <c r="A19" s="5"/>
      <c r="B19" s="7">
        <f>IF($A3="","",DATE($A3,9,21)-WEEKDAY(DATE($A3,9,21),3))</f>
        <v>42632</v>
      </c>
      <c r="C19" s="6">
        <f>IF($A3="","",DATE($A3,9,21)-WEEKDAY(DATE($A3,9,21),3))</f>
        <v>42632</v>
      </c>
      <c r="D19" s="5" t="s">
        <v>11</v>
      </c>
      <c r="F19" s="5"/>
      <c r="G19" s="7">
        <f>IF($F15="","",DATE($F15,3,3))</f>
        <v>42797</v>
      </c>
      <c r="H19" s="6">
        <f>IF($F15="","",DATE($F15,3,3))</f>
        <v>42797</v>
      </c>
      <c r="I19" s="5" t="s">
        <v>29</v>
      </c>
      <c r="K19" s="5" t="s">
        <v>6</v>
      </c>
    </row>
    <row r="20" spans="1:11" x14ac:dyDescent="0.45">
      <c r="A20" s="5"/>
      <c r="B20" s="7" t="str">
        <f>IF(WEEKDAY(B19)=1,B19+1,"")</f>
        <v/>
      </c>
      <c r="C20" s="6" t="str">
        <f>IF(WEEKDAY(C19)=1,C19+1,"")</f>
        <v/>
      </c>
      <c r="D20" s="5" t="str">
        <f>IF(B20&lt;&gt;"","振替休日","")</f>
        <v/>
      </c>
      <c r="F20" s="5"/>
      <c r="G20" s="7">
        <f>IF($F15="","",DATE($F15,3,14))</f>
        <v>42808</v>
      </c>
      <c r="H20" s="6">
        <f>IF($F15="","",DATE($F15,3,14))</f>
        <v>42808</v>
      </c>
      <c r="I20" s="5" t="s">
        <v>28</v>
      </c>
    </row>
    <row r="21" spans="1:11" x14ac:dyDescent="0.45">
      <c r="A21" s="5"/>
      <c r="B21" s="7">
        <f>IF($A3="","",DATE($A3,9,25)-MATCH($A3,CHOOSE(MOD($A3,4)+1,{0,1900,2012},{1901,1921,2045},{1902,1950,2078},{1903,1983})))</f>
        <v>42635</v>
      </c>
      <c r="C21" s="6">
        <f>IF($A3="","",DATE($A3,9,25)-MATCH($A3,CHOOSE(MOD($A3,4)+1,{0,1900,2012},{1901,1921,2045},{1902,1950,2078},{1903,1983})))</f>
        <v>42635</v>
      </c>
      <c r="D21" s="5" t="s">
        <v>10</v>
      </c>
      <c r="F21" s="5"/>
      <c r="G21" s="7">
        <f>IF($F15="","",DATE($F15,4,1))</f>
        <v>42826</v>
      </c>
      <c r="H21" s="6">
        <f>IF($F15="","",DATE($F15,4,1))</f>
        <v>42826</v>
      </c>
      <c r="I21" s="5" t="s">
        <v>27</v>
      </c>
    </row>
    <row r="22" spans="1:11" x14ac:dyDescent="0.45">
      <c r="A22" s="5"/>
      <c r="B22" s="7" t="str">
        <f>IF(WEEKDAY(B21)=1,B21+1,"")</f>
        <v/>
      </c>
      <c r="C22" s="6" t="str">
        <f>IF(WEEKDAY(C21)=1,C21+1,"")</f>
        <v/>
      </c>
      <c r="D22" s="5" t="str">
        <f>IF(B22&lt;&gt;"","振替休日","")</f>
        <v/>
      </c>
      <c r="F22" s="5"/>
      <c r="G22" s="7">
        <f>IF($F15="","",DATE($F15,7,7))</f>
        <v>42923</v>
      </c>
      <c r="H22" s="6">
        <f>IF($F15="","",DATE($F15,7,7))</f>
        <v>42923</v>
      </c>
      <c r="I22" s="5" t="s">
        <v>26</v>
      </c>
    </row>
    <row r="23" spans="1:11" x14ac:dyDescent="0.45">
      <c r="A23" s="5"/>
      <c r="B23" s="7">
        <f>IF($A3="","",DATE($A3,10,14)-WEEKDAY(DATE($A3,10,14),3))</f>
        <v>42653</v>
      </c>
      <c r="C23" s="6">
        <f>IF($A3="","",DATE($A3,10,14)-WEEKDAY(DATE($A3,10,14),3))</f>
        <v>42653</v>
      </c>
      <c r="D23" s="5" t="s">
        <v>9</v>
      </c>
      <c r="F23" s="5"/>
      <c r="G23" s="7">
        <f>IF($F15="","",DATE($F15,10,31))</f>
        <v>43039</v>
      </c>
      <c r="H23" s="6">
        <f>IF($F15="","",DATE($F15,10,31))</f>
        <v>43039</v>
      </c>
      <c r="I23" s="5" t="s">
        <v>25</v>
      </c>
    </row>
    <row r="24" spans="1:11" x14ac:dyDescent="0.45">
      <c r="A24" s="5"/>
      <c r="B24" s="7">
        <f>IF($A3="","",DATE($A3,11,3))</f>
        <v>42677</v>
      </c>
      <c r="C24" s="6">
        <f>IF($A3="","",DATE($A3,11,3))</f>
        <v>42677</v>
      </c>
      <c r="D24" s="5" t="s">
        <v>8</v>
      </c>
      <c r="F24" s="5"/>
      <c r="G24" s="7">
        <f>IF($F15="","",DATE($F15,11,15))</f>
        <v>43054</v>
      </c>
      <c r="H24" s="6">
        <f>IF($F15="","",DATE($F15,11,15))</f>
        <v>43054</v>
      </c>
      <c r="I24" s="5" t="s">
        <v>24</v>
      </c>
    </row>
    <row r="25" spans="1:11" x14ac:dyDescent="0.45">
      <c r="A25" s="5"/>
      <c r="B25" s="7" t="str">
        <f>IF(WEEKDAY(B24)=1,B24+1,"")</f>
        <v/>
      </c>
      <c r="C25" s="6" t="str">
        <f>IF(WEEKDAY(C24)=1,C24+1,"")</f>
        <v/>
      </c>
      <c r="D25" s="5" t="str">
        <f>IF(B25&lt;&gt;"","振替休日","")</f>
        <v/>
      </c>
      <c r="F25" s="5"/>
      <c r="G25" s="7">
        <f>IF($F15="","",DATE($F15,12,24))</f>
        <v>43093</v>
      </c>
      <c r="H25" s="6">
        <f>IF($F15="","",DATE($F15,12,24))</f>
        <v>43093</v>
      </c>
      <c r="I25" s="5" t="s">
        <v>23</v>
      </c>
    </row>
    <row r="26" spans="1:11" ht="19.5" thickBot="1" x14ac:dyDescent="0.5">
      <c r="A26" s="5"/>
      <c r="B26" s="7">
        <f>IF($A3="","",DATE($A3,11,23))</f>
        <v>42697</v>
      </c>
      <c r="C26" s="6">
        <f>IF($A3="","",DATE($A3,11,23))</f>
        <v>42697</v>
      </c>
      <c r="D26" s="5" t="s">
        <v>7</v>
      </c>
      <c r="F26" s="2"/>
      <c r="G26" s="4">
        <f>IF($F15="","",DATE($F15,12,25))</f>
        <v>43094</v>
      </c>
      <c r="H26" s="3">
        <f>IF($F15="","",DATE($F15,12,25))</f>
        <v>43094</v>
      </c>
      <c r="I26" s="2" t="s">
        <v>22</v>
      </c>
    </row>
    <row r="27" spans="1:11" x14ac:dyDescent="0.45">
      <c r="A27" s="8"/>
      <c r="B27" s="10" t="str">
        <f>IF(WEEKDAY(B26)=1,B26+1,"")</f>
        <v/>
      </c>
      <c r="C27" s="9" t="str">
        <f>IF(WEEKDAY(C26)=1,C26+1,"")</f>
        <v/>
      </c>
      <c r="D27" s="8" t="str">
        <f>IF(B27&lt;&gt;"","振替休日","")</f>
        <v/>
      </c>
      <c r="F27" s="11">
        <v>2018</v>
      </c>
      <c r="G27" s="13">
        <f>IF($F27="","",DATE($F27,1,7))</f>
        <v>43107</v>
      </c>
      <c r="H27" s="12">
        <f>IF($F27="","",DATE($F27,1,7))</f>
        <v>43107</v>
      </c>
      <c r="I27" s="11" t="s">
        <v>33</v>
      </c>
    </row>
    <row r="28" spans="1:11" x14ac:dyDescent="0.45">
      <c r="A28" s="5"/>
      <c r="B28" s="7">
        <f>IF($A3="","",DATE($A3,12,23))</f>
        <v>42727</v>
      </c>
      <c r="C28" s="6">
        <f>IF($A3="","",DATE($A3,12,23))</f>
        <v>42727</v>
      </c>
      <c r="D28" s="5" t="s">
        <v>6</v>
      </c>
      <c r="F28" s="5"/>
      <c r="G28" s="7">
        <f>IF($F27="","",DATE($F27,1,11))</f>
        <v>43111</v>
      </c>
      <c r="H28" s="6">
        <f>IF($F27="","",DATE($F27,1,11))</f>
        <v>43111</v>
      </c>
      <c r="I28" s="5" t="s">
        <v>32</v>
      </c>
    </row>
    <row r="29" spans="1:11" ht="19.5" thickBot="1" x14ac:dyDescent="0.5">
      <c r="A29" s="2"/>
      <c r="B29" s="4" t="str">
        <f>IF(WEEKDAY(B28)=1,B28+1,"")</f>
        <v/>
      </c>
      <c r="C29" s="3" t="str">
        <f>IF(WEEKDAY(C28)=1,C28+1,"")</f>
        <v/>
      </c>
      <c r="D29" s="2" t="str">
        <f>IF(B29&lt;&gt;"","振替休日","")</f>
        <v/>
      </c>
      <c r="F29" s="5"/>
      <c r="G29" s="7">
        <f>IF($F27="","",DATE($F27,2,3))</f>
        <v>43134</v>
      </c>
      <c r="H29" s="6">
        <f>IF($F27="","",DATE($F27,2,3))</f>
        <v>43134</v>
      </c>
      <c r="I29" s="5" t="s">
        <v>31</v>
      </c>
    </row>
    <row r="30" spans="1:11" x14ac:dyDescent="0.45">
      <c r="A30" s="11">
        <v>2017</v>
      </c>
      <c r="B30" s="13">
        <f>IF($A30="","",DATE($A30,1,1))</f>
        <v>42736</v>
      </c>
      <c r="C30" s="12">
        <f>IF($A30="","",DATE($A30,1,1))</f>
        <v>42736</v>
      </c>
      <c r="D30" s="11" t="s">
        <v>21</v>
      </c>
      <c r="F30" s="5"/>
      <c r="G30" s="7">
        <f>IF($F27="","",DATE($F27,2,14))</f>
        <v>43145</v>
      </c>
      <c r="H30" s="6">
        <f>IF($F27="","",DATE($F27,2,14))</f>
        <v>43145</v>
      </c>
      <c r="I30" s="5" t="s">
        <v>30</v>
      </c>
    </row>
    <row r="31" spans="1:11" x14ac:dyDescent="0.45">
      <c r="A31" s="11"/>
      <c r="B31" s="13">
        <f>IF(WEEKDAY(B30)=1,B30+1,"")</f>
        <v>42737</v>
      </c>
      <c r="C31" s="12">
        <f>IF(WEEKDAY(C30)=1,C30+1,"")</f>
        <v>42737</v>
      </c>
      <c r="D31" s="11" t="str">
        <f>IF(B31&lt;&gt;"","振替休日","")</f>
        <v>振替休日</v>
      </c>
      <c r="F31" s="5"/>
      <c r="G31" s="7">
        <f>IF($F27="","",DATE($F27,3,3))</f>
        <v>43162</v>
      </c>
      <c r="H31" s="6">
        <f>IF($F27="","",DATE($F27,3,3))</f>
        <v>43162</v>
      </c>
      <c r="I31" s="5" t="s">
        <v>29</v>
      </c>
    </row>
    <row r="32" spans="1:11" x14ac:dyDescent="0.45">
      <c r="A32" s="5"/>
      <c r="B32" s="7">
        <f>IF($A30="","",DATE($A30,1,14)-WEEKDAY(DATE($A30,1,14),3))</f>
        <v>42744</v>
      </c>
      <c r="C32" s="6">
        <f>IF($A30="","",DATE($A30,1,14)-WEEKDAY(DATE($A30,1,14),3))</f>
        <v>42744</v>
      </c>
      <c r="D32" s="5" t="s">
        <v>20</v>
      </c>
      <c r="F32" s="5"/>
      <c r="G32" s="7">
        <f>IF($F27="","",DATE($F27,3,14))</f>
        <v>43173</v>
      </c>
      <c r="H32" s="6">
        <f>IF($F27="","",DATE($F27,3,14))</f>
        <v>43173</v>
      </c>
      <c r="I32" s="5" t="s">
        <v>28</v>
      </c>
    </row>
    <row r="33" spans="1:9" x14ac:dyDescent="0.45">
      <c r="A33" s="5"/>
      <c r="B33" s="7">
        <f>IF($A30="","",DATE($A30,2,11))</f>
        <v>42777</v>
      </c>
      <c r="C33" s="6">
        <f>IF($A30="","",DATE($A30,2,11))</f>
        <v>42777</v>
      </c>
      <c r="D33" s="5" t="s">
        <v>19</v>
      </c>
      <c r="F33" s="5"/>
      <c r="G33" s="7">
        <f>IF($F27="","",DATE($F27,4,1))</f>
        <v>43191</v>
      </c>
      <c r="H33" s="6">
        <f>IF($F27="","",DATE($F27,4,1))</f>
        <v>43191</v>
      </c>
      <c r="I33" s="5" t="s">
        <v>27</v>
      </c>
    </row>
    <row r="34" spans="1:9" x14ac:dyDescent="0.45">
      <c r="A34" s="5"/>
      <c r="B34" s="7" t="str">
        <f>IF(WEEKDAY(B33)=1,B33+1,"")</f>
        <v/>
      </c>
      <c r="C34" s="6" t="str">
        <f>IF(WEEKDAY(C33)=1,C33+1,"")</f>
        <v/>
      </c>
      <c r="D34" s="5" t="str">
        <f>IF(B34&lt;&gt;"","振替休日","")</f>
        <v/>
      </c>
      <c r="F34" s="5"/>
      <c r="G34" s="7">
        <f>IF($F27="","",DATE($F27,7,7))</f>
        <v>43288</v>
      </c>
      <c r="H34" s="6">
        <f>IF($F27="","",DATE($F27,7,7))</f>
        <v>43288</v>
      </c>
      <c r="I34" s="5" t="s">
        <v>26</v>
      </c>
    </row>
    <row r="35" spans="1:9" x14ac:dyDescent="0.45">
      <c r="A35" s="5"/>
      <c r="B35" s="7">
        <f>IF($A30="","",DATE($A30,3,23)-MATCH($A30,CHOOSE(MOD($A30,4)+1,{0,1900,1960,2092},{0,1901,1993},{0,1902,2026},{1903,1927,2059})))</f>
        <v>42814</v>
      </c>
      <c r="C35" s="6">
        <f>IF($A30="","",DATE($A30,3,23)-MATCH($A30,CHOOSE(MOD($A30,4)+1,{0,1900,1960,2092},{0,1901,1993},{0,1902,2026},{1903,1927,2059})))</f>
        <v>42814</v>
      </c>
      <c r="D35" s="5" t="s">
        <v>18</v>
      </c>
      <c r="F35" s="5"/>
      <c r="G35" s="7">
        <f>IF($F27="","",DATE($F27,10,31))</f>
        <v>43404</v>
      </c>
      <c r="H35" s="6">
        <f>IF($F27="","",DATE($F27,10,31))</f>
        <v>43404</v>
      </c>
      <c r="I35" s="5" t="s">
        <v>25</v>
      </c>
    </row>
    <row r="36" spans="1:9" x14ac:dyDescent="0.45">
      <c r="A36" s="5"/>
      <c r="B36" s="7" t="str">
        <f>IF(WEEKDAY(B35)=1,B35+1,"")</f>
        <v/>
      </c>
      <c r="C36" s="6" t="str">
        <f>IF(WEEKDAY(C35)=1,C35+1,"")</f>
        <v/>
      </c>
      <c r="D36" s="5" t="str">
        <f>IF(B36&lt;&gt;"","振替休日","")</f>
        <v/>
      </c>
      <c r="F36" s="5"/>
      <c r="G36" s="7">
        <f>IF($F27="","",DATE($F27,11,15))</f>
        <v>43419</v>
      </c>
      <c r="H36" s="6">
        <f>IF($F27="","",DATE($F27,11,15))</f>
        <v>43419</v>
      </c>
      <c r="I36" s="5" t="s">
        <v>24</v>
      </c>
    </row>
    <row r="37" spans="1:9" x14ac:dyDescent="0.45">
      <c r="A37" s="5"/>
      <c r="B37" s="7">
        <f>IF($A30="","",DATE($A30,4,29))</f>
        <v>42854</v>
      </c>
      <c r="C37" s="6">
        <f>IF($A30="","",DATE($A30,4,29))</f>
        <v>42854</v>
      </c>
      <c r="D37" s="5" t="s">
        <v>17</v>
      </c>
      <c r="F37" s="5"/>
      <c r="G37" s="7">
        <f>IF($F27="","",DATE($F27,12,24))</f>
        <v>43458</v>
      </c>
      <c r="H37" s="6">
        <f>IF($F27="","",DATE($F27,12,24))</f>
        <v>43458</v>
      </c>
      <c r="I37" s="5" t="s">
        <v>23</v>
      </c>
    </row>
    <row r="38" spans="1:9" ht="19.5" thickBot="1" x14ac:dyDescent="0.5">
      <c r="A38" s="5"/>
      <c r="B38" s="7" t="str">
        <f>IF(WEEKDAY(B37)=1,B37+1,"")</f>
        <v/>
      </c>
      <c r="C38" s="6" t="str">
        <f>IF(WEEKDAY(C37)=1,C37+1,"")</f>
        <v/>
      </c>
      <c r="D38" s="5" t="str">
        <f>IF(B38&lt;&gt;"","振替休日","")</f>
        <v/>
      </c>
      <c r="F38" s="2"/>
      <c r="G38" s="4">
        <f>IF($F27="","",DATE($F27,12,25))</f>
        <v>43459</v>
      </c>
      <c r="H38" s="3">
        <f>IF($F27="","",DATE($F27,12,25))</f>
        <v>43459</v>
      </c>
      <c r="I38" s="2" t="s">
        <v>22</v>
      </c>
    </row>
    <row r="39" spans="1:9" x14ac:dyDescent="0.45">
      <c r="A39" s="5"/>
      <c r="B39" s="7">
        <f>IF($A30="","",DATE($A30,5,3))</f>
        <v>42858</v>
      </c>
      <c r="C39" s="6">
        <f>IF($A30="","",DATE($A30,5,3))</f>
        <v>42858</v>
      </c>
      <c r="D39" s="5" t="s">
        <v>16</v>
      </c>
    </row>
    <row r="40" spans="1:9" x14ac:dyDescent="0.45">
      <c r="A40" s="5"/>
      <c r="B40" s="7">
        <f>IF($A30="","",DATE($A30,5,4))</f>
        <v>42859</v>
      </c>
      <c r="C40" s="6">
        <f>IF($A30="","",DATE($A30,5,4))</f>
        <v>42859</v>
      </c>
      <c r="D40" s="5" t="s">
        <v>15</v>
      </c>
    </row>
    <row r="41" spans="1:9" x14ac:dyDescent="0.45">
      <c r="A41" s="5"/>
      <c r="B41" s="7">
        <f>IF($A30="","",DATE($A30,5,5))</f>
        <v>42860</v>
      </c>
      <c r="C41" s="6">
        <f>IF($A30="","",DATE($A30,5,5))</f>
        <v>42860</v>
      </c>
      <c r="D41" s="5" t="s">
        <v>14</v>
      </c>
    </row>
    <row r="42" spans="1:9" x14ac:dyDescent="0.45">
      <c r="A42" s="5"/>
      <c r="B42" s="7" t="str">
        <f>IF(WEEKDAY(B41)=1,B41+1,IF(WEEKDAY(B40)=1,B41+1,IF(WEEKDAY(B39)=1,B41+1,"")))</f>
        <v/>
      </c>
      <c r="C42" s="6" t="str">
        <f>IF(WEEKDAY(C41)=1,C41+1,IF(WEEKDAY(C40)=1,C41+1,IF(WEEKDAY(C39)=1,C41+1,"")))</f>
        <v/>
      </c>
      <c r="D42" s="5" t="str">
        <f>IF(B42&lt;&gt;"","振替休日","")</f>
        <v/>
      </c>
    </row>
    <row r="43" spans="1:9" x14ac:dyDescent="0.45">
      <c r="A43" s="5"/>
      <c r="B43" s="7">
        <f>IF($A30="","",DATE($A30,7,21)-WEEKDAY(DATE($A30,7,21),3))</f>
        <v>42933</v>
      </c>
      <c r="C43" s="6">
        <f>IF($A30="","",DATE($A30,7,21)-WEEKDAY(DATE($A30,7,21),3))</f>
        <v>42933</v>
      </c>
      <c r="D43" s="5" t="s">
        <v>13</v>
      </c>
    </row>
    <row r="44" spans="1:9" x14ac:dyDescent="0.45">
      <c r="A44" s="5"/>
      <c r="B44" s="7">
        <f>IF($A30="","",DATE($A30,8,11))</f>
        <v>42958</v>
      </c>
      <c r="C44" s="6">
        <f>IF($A30="","",DATE($A30,8,11))</f>
        <v>42958</v>
      </c>
      <c r="D44" s="5" t="s">
        <v>12</v>
      </c>
    </row>
    <row r="45" spans="1:9" x14ac:dyDescent="0.45">
      <c r="A45" s="5"/>
      <c r="B45" s="7" t="str">
        <f>IF(WEEKDAY(B44)=1,B44+1,"")</f>
        <v/>
      </c>
      <c r="C45" s="6" t="str">
        <f>IF(WEEKDAY(C44)=1,C44+1,"")</f>
        <v/>
      </c>
      <c r="D45" s="5" t="str">
        <f>IF(B45&lt;&gt;"","振替休日","")</f>
        <v/>
      </c>
    </row>
    <row r="46" spans="1:9" x14ac:dyDescent="0.45">
      <c r="A46" s="5"/>
      <c r="B46" s="7">
        <f>IF($A30="","",DATE($A30,9,21)-WEEKDAY(DATE($A30,9,21),3))</f>
        <v>42996</v>
      </c>
      <c r="C46" s="6">
        <f>IF($A30="","",DATE($A30,9,21)-WEEKDAY(DATE($A30,9,21),3))</f>
        <v>42996</v>
      </c>
      <c r="D46" s="5" t="s">
        <v>11</v>
      </c>
    </row>
    <row r="47" spans="1:9" x14ac:dyDescent="0.45">
      <c r="A47" s="5"/>
      <c r="B47" s="7" t="str">
        <f>IF(WEEKDAY(B46)=1,B46+1,"")</f>
        <v/>
      </c>
      <c r="C47" s="6" t="str">
        <f>IF(WEEKDAY(C46)=1,C46+1,"")</f>
        <v/>
      </c>
      <c r="D47" s="5" t="str">
        <f>IF(B47&lt;&gt;"","振替休日","")</f>
        <v/>
      </c>
    </row>
    <row r="48" spans="1:9" x14ac:dyDescent="0.45">
      <c r="A48" s="5"/>
      <c r="B48" s="7">
        <f>IF($A30="","",DATE($A30,9,25)-MATCH($A30,CHOOSE(MOD($A30,4)+1,{0,1900,2012},{1901,1921,2045},{1902,1950,2078},{1903,1983})))</f>
        <v>43001</v>
      </c>
      <c r="C48" s="6">
        <f>IF($A30="","",DATE($A30,9,25)-MATCH($A30,CHOOSE(MOD($A30,4)+1,{0,1900,2012},{1901,1921,2045},{1902,1950,2078},{1903,1983})))</f>
        <v>43001</v>
      </c>
      <c r="D48" s="5" t="s">
        <v>10</v>
      </c>
    </row>
    <row r="49" spans="1:4" x14ac:dyDescent="0.45">
      <c r="A49" s="5"/>
      <c r="B49" s="7" t="str">
        <f>IF(WEEKDAY(B48)=1,B48+1,"")</f>
        <v/>
      </c>
      <c r="C49" s="6" t="str">
        <f>IF(WEEKDAY(C48)=1,C48+1,"")</f>
        <v/>
      </c>
      <c r="D49" s="5" t="str">
        <f>IF(B49&lt;&gt;"","振替休日","")</f>
        <v/>
      </c>
    </row>
    <row r="50" spans="1:4" x14ac:dyDescent="0.45">
      <c r="A50" s="5"/>
      <c r="B50" s="7">
        <f>IF($A30="","",DATE($A30,10,14)-WEEKDAY(DATE($A30,10,14),3))</f>
        <v>43017</v>
      </c>
      <c r="C50" s="6">
        <f>IF($A30="","",DATE($A30,10,14)-WEEKDAY(DATE($A30,10,14),3))</f>
        <v>43017</v>
      </c>
      <c r="D50" s="5" t="s">
        <v>9</v>
      </c>
    </row>
    <row r="51" spans="1:4" x14ac:dyDescent="0.45">
      <c r="A51" s="5"/>
      <c r="B51" s="7">
        <f>IF($A30="","",DATE($A30,11,3))</f>
        <v>43042</v>
      </c>
      <c r="C51" s="6">
        <f>IF($A30="","",DATE($A30,11,3))</f>
        <v>43042</v>
      </c>
      <c r="D51" s="5" t="s">
        <v>8</v>
      </c>
    </row>
    <row r="52" spans="1:4" x14ac:dyDescent="0.45">
      <c r="A52" s="5"/>
      <c r="B52" s="7" t="str">
        <f>IF(WEEKDAY(B51)=1,B51+1,"")</f>
        <v/>
      </c>
      <c r="C52" s="6" t="str">
        <f>IF(WEEKDAY(C51)=1,C51+1,"")</f>
        <v/>
      </c>
      <c r="D52" s="5" t="str">
        <f>IF(B52&lt;&gt;"","振替休日","")</f>
        <v/>
      </c>
    </row>
    <row r="53" spans="1:4" x14ac:dyDescent="0.45">
      <c r="A53" s="5"/>
      <c r="B53" s="7">
        <f>IF($A30="","",DATE($A30,11,23))</f>
        <v>43062</v>
      </c>
      <c r="C53" s="6">
        <f>IF($A30="","",DATE($A30,11,23))</f>
        <v>43062</v>
      </c>
      <c r="D53" s="5" t="s">
        <v>7</v>
      </c>
    </row>
    <row r="54" spans="1:4" x14ac:dyDescent="0.45">
      <c r="A54" s="8"/>
      <c r="B54" s="10" t="str">
        <f>IF(WEEKDAY(B53)=1,B53+1,"")</f>
        <v/>
      </c>
      <c r="C54" s="9" t="str">
        <f>IF(WEEKDAY(C53)=1,C53+1,"")</f>
        <v/>
      </c>
      <c r="D54" s="8" t="str">
        <f>IF(B54&lt;&gt;"","振替休日","")</f>
        <v/>
      </c>
    </row>
    <row r="55" spans="1:4" x14ac:dyDescent="0.45">
      <c r="A55" s="5"/>
      <c r="B55" s="7">
        <f>IF($A30="","",DATE($A30,12,23))</f>
        <v>43092</v>
      </c>
      <c r="C55" s="6">
        <f>IF($A30="","",DATE($A30,12,23))</f>
        <v>43092</v>
      </c>
      <c r="D55" s="5" t="s">
        <v>6</v>
      </c>
    </row>
    <row r="56" spans="1:4" ht="19.5" thickBot="1" x14ac:dyDescent="0.5">
      <c r="A56" s="2"/>
      <c r="B56" s="4" t="str">
        <f>IF(WEEKDAY(B55)=1,B55+1,"")</f>
        <v/>
      </c>
      <c r="C56" s="3" t="str">
        <f>IF(WEEKDAY(C55)=1,C55+1,"")</f>
        <v/>
      </c>
      <c r="D56" s="2" t="str">
        <f>IF(B56&lt;&gt;"","振替休日","")</f>
        <v/>
      </c>
    </row>
    <row r="57" spans="1:4" x14ac:dyDescent="0.45">
      <c r="A57" s="11">
        <v>2018</v>
      </c>
      <c r="B57" s="13">
        <f>IF($A57="","",DATE($A57,1,1))</f>
        <v>43101</v>
      </c>
      <c r="C57" s="12">
        <f>IF($A57="","",DATE($A57,1,1))</f>
        <v>43101</v>
      </c>
      <c r="D57" s="11" t="s">
        <v>21</v>
      </c>
    </row>
    <row r="58" spans="1:4" x14ac:dyDescent="0.45">
      <c r="A58" s="11"/>
      <c r="B58" s="13" t="str">
        <f>IF(WEEKDAY(B57)=1,B57+1,"")</f>
        <v/>
      </c>
      <c r="C58" s="12" t="str">
        <f>IF(WEEKDAY(C57)=1,C57+1,"")</f>
        <v/>
      </c>
      <c r="D58" s="11" t="str">
        <f>IF(B58&lt;&gt;"","振替休日","")</f>
        <v/>
      </c>
    </row>
    <row r="59" spans="1:4" x14ac:dyDescent="0.45">
      <c r="A59" s="5"/>
      <c r="B59" s="7">
        <f>IF($A57="","",DATE($A57,1,14)-WEEKDAY(DATE($A57,1,14),3))</f>
        <v>43108</v>
      </c>
      <c r="C59" s="6">
        <f>IF($A57="","",DATE($A57,1,14)-WEEKDAY(DATE($A57,1,14),3))</f>
        <v>43108</v>
      </c>
      <c r="D59" s="5" t="s">
        <v>20</v>
      </c>
    </row>
    <row r="60" spans="1:4" x14ac:dyDescent="0.45">
      <c r="A60" s="5"/>
      <c r="B60" s="7">
        <f>IF($A57="","",DATE($A57,2,11))</f>
        <v>43142</v>
      </c>
      <c r="C60" s="6">
        <f>IF($A57="","",DATE($A57,2,11))</f>
        <v>43142</v>
      </c>
      <c r="D60" s="5" t="s">
        <v>19</v>
      </c>
    </row>
    <row r="61" spans="1:4" x14ac:dyDescent="0.45">
      <c r="A61" s="5"/>
      <c r="B61" s="7">
        <f>IF(WEEKDAY(B60)=1,B60+1,"")</f>
        <v>43143</v>
      </c>
      <c r="C61" s="6">
        <f>IF(WEEKDAY(C60)=1,C60+1,"")</f>
        <v>43143</v>
      </c>
      <c r="D61" s="5" t="str">
        <f>IF(B61&lt;&gt;"","振替休日","")</f>
        <v>振替休日</v>
      </c>
    </row>
    <row r="62" spans="1:4" x14ac:dyDescent="0.45">
      <c r="A62" s="5"/>
      <c r="B62" s="7">
        <f>IF($A57="","",DATE($A57,3,23)-MATCH($A57,CHOOSE(MOD($A57,4)+1,{0,1900,1960,2092},{0,1901,1993},{0,1902,2026},{1903,1927,2059})))</f>
        <v>43180</v>
      </c>
      <c r="C62" s="6">
        <f>IF($A57="","",DATE($A57,3,23)-MATCH($A57,CHOOSE(MOD($A57,4)+1,{0,1900,1960,2092},{0,1901,1993},{0,1902,2026},{1903,1927,2059})))</f>
        <v>43180</v>
      </c>
      <c r="D62" s="5" t="s">
        <v>18</v>
      </c>
    </row>
    <row r="63" spans="1:4" x14ac:dyDescent="0.45">
      <c r="A63" s="5"/>
      <c r="B63" s="7" t="str">
        <f>IF(WEEKDAY(B62)=1,B62+1,"")</f>
        <v/>
      </c>
      <c r="C63" s="6" t="str">
        <f>IF(WEEKDAY(C62)=1,C62+1,"")</f>
        <v/>
      </c>
      <c r="D63" s="5" t="str">
        <f>IF(B63&lt;&gt;"","振替休日","")</f>
        <v/>
      </c>
    </row>
    <row r="64" spans="1:4" x14ac:dyDescent="0.45">
      <c r="A64" s="5"/>
      <c r="B64" s="7">
        <f>IF($A57="","",DATE($A57,4,29))</f>
        <v>43219</v>
      </c>
      <c r="C64" s="6">
        <f>IF($A57="","",DATE($A57,4,29))</f>
        <v>43219</v>
      </c>
      <c r="D64" s="5" t="s">
        <v>17</v>
      </c>
    </row>
    <row r="65" spans="1:4" x14ac:dyDescent="0.45">
      <c r="A65" s="5"/>
      <c r="B65" s="7">
        <f>IF(WEEKDAY(B64)=1,B64+1,"")</f>
        <v>43220</v>
      </c>
      <c r="C65" s="6">
        <f>IF(WEEKDAY(C64)=1,C64+1,"")</f>
        <v>43220</v>
      </c>
      <c r="D65" s="5" t="str">
        <f>IF(B65&lt;&gt;"","振替休日","")</f>
        <v>振替休日</v>
      </c>
    </row>
    <row r="66" spans="1:4" x14ac:dyDescent="0.45">
      <c r="A66" s="5"/>
      <c r="B66" s="7">
        <f>IF($A57="","",DATE($A57,5,3))</f>
        <v>43223</v>
      </c>
      <c r="C66" s="6">
        <f>IF($A57="","",DATE($A57,5,3))</f>
        <v>43223</v>
      </c>
      <c r="D66" s="5" t="s">
        <v>16</v>
      </c>
    </row>
    <row r="67" spans="1:4" x14ac:dyDescent="0.45">
      <c r="A67" s="5"/>
      <c r="B67" s="7">
        <f>IF($A57="","",DATE($A57,5,4))</f>
        <v>43224</v>
      </c>
      <c r="C67" s="6">
        <f>IF($A57="","",DATE($A57,5,4))</f>
        <v>43224</v>
      </c>
      <c r="D67" s="5" t="s">
        <v>15</v>
      </c>
    </row>
    <row r="68" spans="1:4" x14ac:dyDescent="0.45">
      <c r="A68" s="5"/>
      <c r="B68" s="7">
        <f>IF($A57="","",DATE($A57,5,5))</f>
        <v>43225</v>
      </c>
      <c r="C68" s="6">
        <f>IF($A57="","",DATE($A57,5,5))</f>
        <v>43225</v>
      </c>
      <c r="D68" s="5" t="s">
        <v>14</v>
      </c>
    </row>
    <row r="69" spans="1:4" x14ac:dyDescent="0.45">
      <c r="A69" s="5"/>
      <c r="B69" s="7" t="str">
        <f>IF(WEEKDAY(B68)=1,B68+1,IF(WEEKDAY(B67)=1,B68+1,IF(WEEKDAY(B66)=1,B68+1,"")))</f>
        <v/>
      </c>
      <c r="C69" s="6" t="str">
        <f>IF(WEEKDAY(C68)=1,C68+1,IF(WEEKDAY(C67)=1,C68+1,IF(WEEKDAY(C66)=1,C68+1,"")))</f>
        <v/>
      </c>
      <c r="D69" s="5" t="str">
        <f>IF(B69&lt;&gt;"","振替休日","")</f>
        <v/>
      </c>
    </row>
    <row r="70" spans="1:4" x14ac:dyDescent="0.45">
      <c r="A70" s="5"/>
      <c r="B70" s="7">
        <f>IF($A57="","",DATE($A57,7,21)-WEEKDAY(DATE($A57,7,21),3))</f>
        <v>43297</v>
      </c>
      <c r="C70" s="6">
        <f>IF($A57="","",DATE($A57,7,21)-WEEKDAY(DATE($A57,7,21),3))</f>
        <v>43297</v>
      </c>
      <c r="D70" s="5" t="s">
        <v>13</v>
      </c>
    </row>
    <row r="71" spans="1:4" x14ac:dyDescent="0.45">
      <c r="A71" s="5"/>
      <c r="B71" s="7">
        <f>IF($A57="","",DATE($A57,8,11))</f>
        <v>43323</v>
      </c>
      <c r="C71" s="6">
        <f>IF($A57="","",DATE($A57,8,11))</f>
        <v>43323</v>
      </c>
      <c r="D71" s="5" t="s">
        <v>12</v>
      </c>
    </row>
    <row r="72" spans="1:4" x14ac:dyDescent="0.45">
      <c r="A72" s="5"/>
      <c r="B72" s="7" t="str">
        <f>IF(WEEKDAY(B71)=1,B71+1,"")</f>
        <v/>
      </c>
      <c r="C72" s="6" t="str">
        <f>IF(WEEKDAY(C71)=1,C71+1,"")</f>
        <v/>
      </c>
      <c r="D72" s="5" t="str">
        <f>IF(B72&lt;&gt;"","振替休日","")</f>
        <v/>
      </c>
    </row>
    <row r="73" spans="1:4" x14ac:dyDescent="0.45">
      <c r="A73" s="5"/>
      <c r="B73" s="7">
        <f>IF($A57="","",DATE($A57,9,21)-WEEKDAY(DATE($A57,9,21),3))</f>
        <v>43360</v>
      </c>
      <c r="C73" s="6">
        <f>IF($A57="","",DATE($A57,9,21)-WEEKDAY(DATE($A57,9,21),3))</f>
        <v>43360</v>
      </c>
      <c r="D73" s="5" t="s">
        <v>11</v>
      </c>
    </row>
    <row r="74" spans="1:4" x14ac:dyDescent="0.45">
      <c r="A74" s="5"/>
      <c r="B74" s="7" t="str">
        <f>IF(WEEKDAY(B73)=1,B73+1,"")</f>
        <v/>
      </c>
      <c r="C74" s="6" t="str">
        <f>IF(WEEKDAY(C73)=1,C73+1,"")</f>
        <v/>
      </c>
      <c r="D74" s="5" t="str">
        <f>IF(B74&lt;&gt;"","振替休日","")</f>
        <v/>
      </c>
    </row>
    <row r="75" spans="1:4" x14ac:dyDescent="0.45">
      <c r="A75" s="5"/>
      <c r="B75" s="7">
        <f>IF($A57="","",DATE($A57,9,25)-MATCH($A57,CHOOSE(MOD($A57,4)+1,{0,1900,2012},{1901,1921,2045},{1902,1950,2078},{1903,1983})))</f>
        <v>43366</v>
      </c>
      <c r="C75" s="6">
        <f>IF($A57="","",DATE($A57,9,25)-MATCH($A57,CHOOSE(MOD($A57,4)+1,{0,1900,2012},{1901,1921,2045},{1902,1950,2078},{1903,1983})))</f>
        <v>43366</v>
      </c>
      <c r="D75" s="5" t="s">
        <v>10</v>
      </c>
    </row>
    <row r="76" spans="1:4" x14ac:dyDescent="0.45">
      <c r="A76" s="5"/>
      <c r="B76" s="7">
        <f>IF(WEEKDAY(B75)=1,B75+1,"")</f>
        <v>43367</v>
      </c>
      <c r="C76" s="6">
        <f>IF(WEEKDAY(C75)=1,C75+1,"")</f>
        <v>43367</v>
      </c>
      <c r="D76" s="5" t="str">
        <f>IF(B76&lt;&gt;"","振替休日","")</f>
        <v>振替休日</v>
      </c>
    </row>
    <row r="77" spans="1:4" x14ac:dyDescent="0.45">
      <c r="A77" s="5"/>
      <c r="B77" s="7">
        <f>IF($A57="","",DATE($A57,10,14)-WEEKDAY(DATE($A57,10,14),3))</f>
        <v>43381</v>
      </c>
      <c r="C77" s="6">
        <f>IF($A57="","",DATE($A57,10,14)-WEEKDAY(DATE($A57,10,14),3))</f>
        <v>43381</v>
      </c>
      <c r="D77" s="5" t="s">
        <v>9</v>
      </c>
    </row>
    <row r="78" spans="1:4" x14ac:dyDescent="0.45">
      <c r="A78" s="5"/>
      <c r="B78" s="7">
        <f>IF($A57="","",DATE($A57,11,3))</f>
        <v>43407</v>
      </c>
      <c r="C78" s="6">
        <f>IF($A57="","",DATE($A57,11,3))</f>
        <v>43407</v>
      </c>
      <c r="D78" s="5" t="s">
        <v>8</v>
      </c>
    </row>
    <row r="79" spans="1:4" x14ac:dyDescent="0.45">
      <c r="A79" s="5"/>
      <c r="B79" s="7" t="str">
        <f>IF(WEEKDAY(B78)=1,B78+1,"")</f>
        <v/>
      </c>
      <c r="C79" s="6" t="str">
        <f>IF(WEEKDAY(C78)=1,C78+1,"")</f>
        <v/>
      </c>
      <c r="D79" s="5" t="str">
        <f>IF(B79&lt;&gt;"","振替休日","")</f>
        <v/>
      </c>
    </row>
    <row r="80" spans="1:4" x14ac:dyDescent="0.45">
      <c r="A80" s="5"/>
      <c r="B80" s="7">
        <f>IF($A57="","",DATE($A57,11,23))</f>
        <v>43427</v>
      </c>
      <c r="C80" s="6">
        <f>IF($A57="","",DATE($A57,11,23))</f>
        <v>43427</v>
      </c>
      <c r="D80" s="5" t="s">
        <v>7</v>
      </c>
    </row>
    <row r="81" spans="1:4" x14ac:dyDescent="0.45">
      <c r="A81" s="8"/>
      <c r="B81" s="10" t="str">
        <f>IF(WEEKDAY(B80)=1,B80+1,"")</f>
        <v/>
      </c>
      <c r="C81" s="9" t="str">
        <f>IF(WEEKDAY(C80)=1,C80+1,"")</f>
        <v/>
      </c>
      <c r="D81" s="8" t="str">
        <f>IF(B81&lt;&gt;"","振替休日","")</f>
        <v/>
      </c>
    </row>
    <row r="82" spans="1:4" x14ac:dyDescent="0.45">
      <c r="A82" s="5"/>
      <c r="B82" s="7">
        <f>IF($A57="","",DATE($A57,12,23))</f>
        <v>43457</v>
      </c>
      <c r="C82" s="6">
        <f>IF($A57="","",DATE($A57,12,23))</f>
        <v>43457</v>
      </c>
      <c r="D82" s="5" t="s">
        <v>6</v>
      </c>
    </row>
    <row r="83" spans="1:4" ht="19.5" thickBot="1" x14ac:dyDescent="0.5">
      <c r="A83" s="2"/>
      <c r="B83" s="4">
        <f>IF(WEEKDAY(B82)=1,B82+1,"")</f>
        <v>43458</v>
      </c>
      <c r="C83" s="3">
        <f>IF(WEEKDAY(C82)=1,C82+1,"")</f>
        <v>43458</v>
      </c>
      <c r="D83" s="2" t="str">
        <f>IF(B83&lt;&gt;"","振替休日","")</f>
        <v>振替休日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予定表</vt:lpstr>
      <vt:lpstr>祝日表</vt:lpstr>
      <vt:lpstr>Sheet1</vt:lpstr>
      <vt:lpstr>祝日表</vt:lpstr>
      <vt:lpstr>祝日名</vt:lpstr>
      <vt:lpstr>年中行事表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2015-11-18T11:32:11Z</dcterms:created>
  <dcterms:modified xsi:type="dcterms:W3CDTF">2016-06-14T21:37:27Z</dcterms:modified>
</cp:coreProperties>
</file>